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/>
  <xr:revisionPtr revIDLastSave="0" documentId="10_ncr:8100000_{68476779-72CF-42F4-BD87-371721E2F9AE}" xr6:coauthVersionLast="33" xr6:coauthVersionMax="33" xr10:uidLastSave="{00000000-0000-0000-0000-000000000000}"/>
  <bookViews>
    <workbookView xWindow="0" yWindow="0" windowWidth="12756" windowHeight="6228" xr2:uid="{00000000-000D-0000-FFFF-FFFF00000000}"/>
  </bookViews>
  <sheets>
    <sheet name="Investitie" sheetId="1" r:id="rId1"/>
    <sheet name="Plan de finantare a proiectului" sheetId="2" r:id="rId2"/>
    <sheet name="Cash - Flow neplatitor de TVA" sheetId="4" r:id="rId3"/>
    <sheet name="Cash - Flow platitor de TVA" sheetId="5" r:id="rId4"/>
    <sheet name="Vanzari" sheetId="3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G24" i="1"/>
  <c r="H24" i="1"/>
  <c r="E7" i="1" l="1"/>
  <c r="F7" i="1" s="1"/>
  <c r="H7" i="1" l="1"/>
  <c r="E29" i="5"/>
  <c r="D29" i="5"/>
  <c r="E25" i="5"/>
  <c r="E24" i="5" s="1"/>
  <c r="C25" i="5"/>
  <c r="C24" i="5" s="1"/>
  <c r="D24" i="5"/>
  <c r="E19" i="5"/>
  <c r="D19" i="5"/>
  <c r="C19" i="5"/>
  <c r="E18" i="5"/>
  <c r="D18" i="5"/>
  <c r="C18" i="5"/>
  <c r="C14" i="5" s="1"/>
  <c r="E16" i="5"/>
  <c r="D16" i="5"/>
  <c r="D15" i="5"/>
  <c r="E33" i="1"/>
  <c r="G33" i="1" s="1"/>
  <c r="E32" i="1"/>
  <c r="G32" i="1" s="1"/>
  <c r="E31" i="1"/>
  <c r="E30" i="1"/>
  <c r="H30" i="1" s="1"/>
  <c r="E29" i="1"/>
  <c r="E28" i="1"/>
  <c r="E27" i="1"/>
  <c r="G26" i="1"/>
  <c r="E26" i="1"/>
  <c r="H26" i="1" s="1"/>
  <c r="E25" i="1"/>
  <c r="G25" i="1" s="1"/>
  <c r="E23" i="1"/>
  <c r="G23" i="1" s="1"/>
  <c r="E22" i="1"/>
  <c r="G30" i="1" l="1"/>
  <c r="E34" i="1"/>
  <c r="D14" i="5"/>
  <c r="E15" i="5"/>
  <c r="E14" i="5" s="1"/>
  <c r="H22" i="1"/>
  <c r="H27" i="1"/>
  <c r="H31" i="1"/>
  <c r="H23" i="1"/>
  <c r="H28" i="1"/>
  <c r="H32" i="1"/>
  <c r="G22" i="1"/>
  <c r="H25" i="1"/>
  <c r="G27" i="1"/>
  <c r="H29" i="1"/>
  <c r="G31" i="1"/>
  <c r="H33" i="1"/>
  <c r="H34" i="1" l="1"/>
  <c r="F34" i="1"/>
  <c r="G34" i="1"/>
  <c r="E16" i="4"/>
  <c r="D16" i="4"/>
  <c r="E25" i="4"/>
  <c r="E24" i="4" s="1"/>
  <c r="C25" i="4"/>
  <c r="C24" i="4" s="1"/>
  <c r="D24" i="4"/>
  <c r="E19" i="4"/>
  <c r="D19" i="4"/>
  <c r="C19" i="4"/>
  <c r="E18" i="4"/>
  <c r="D18" i="4"/>
  <c r="C18" i="4"/>
  <c r="C14" i="4" s="1"/>
  <c r="D15" i="4"/>
  <c r="E5" i="3"/>
  <c r="E12" i="3" s="1"/>
  <c r="C9" i="5" s="1"/>
  <c r="E6" i="3"/>
  <c r="E7" i="3"/>
  <c r="E8" i="3"/>
  <c r="E9" i="3"/>
  <c r="E10" i="3"/>
  <c r="E4" i="3"/>
  <c r="B11" i="3"/>
  <c r="E11" i="3" s="1"/>
  <c r="B10" i="3"/>
  <c r="B9" i="3"/>
  <c r="D8" i="3"/>
  <c r="B8" i="3"/>
  <c r="B7" i="3"/>
  <c r="B6" i="3"/>
  <c r="G17" i="1"/>
  <c r="F5" i="1"/>
  <c r="E6" i="1"/>
  <c r="E8" i="1"/>
  <c r="E9" i="1"/>
  <c r="F9" i="1" s="1"/>
  <c r="E10" i="1"/>
  <c r="F10" i="1" s="1"/>
  <c r="E11" i="1"/>
  <c r="E12" i="1"/>
  <c r="E13" i="1"/>
  <c r="E14" i="1"/>
  <c r="E15" i="1"/>
  <c r="E16" i="1"/>
  <c r="E5" i="1"/>
  <c r="H5" i="1" s="1"/>
  <c r="C23" i="5" l="1"/>
  <c r="C29" i="5"/>
  <c r="C28" i="5"/>
  <c r="C30" i="5"/>
  <c r="D9" i="5"/>
  <c r="F4" i="3"/>
  <c r="C9" i="4"/>
  <c r="D9" i="4" s="1"/>
  <c r="D8" i="4" s="1"/>
  <c r="B15" i="2"/>
  <c r="C12" i="5" s="1"/>
  <c r="C8" i="5" s="1"/>
  <c r="D14" i="4"/>
  <c r="E17" i="1"/>
  <c r="B16" i="2"/>
  <c r="E15" i="4"/>
  <c r="E14" i="4" s="1"/>
  <c r="F9" i="3"/>
  <c r="F7" i="3"/>
  <c r="F10" i="3"/>
  <c r="F8" i="3"/>
  <c r="H10" i="1"/>
  <c r="H9" i="1"/>
  <c r="F13" i="1"/>
  <c r="F14" i="1"/>
  <c r="H14" i="1" s="1"/>
  <c r="H11" i="1"/>
  <c r="F15" i="1"/>
  <c r="H15" i="1" s="1"/>
  <c r="F6" i="1"/>
  <c r="H6" i="1" s="1"/>
  <c r="F8" i="1"/>
  <c r="H8" i="1" s="1"/>
  <c r="H12" i="1"/>
  <c r="F16" i="1"/>
  <c r="H16" i="1" s="1"/>
  <c r="B17" i="2" l="1"/>
  <c r="C16" i="2" s="1"/>
  <c r="C30" i="4"/>
  <c r="C27" i="4" s="1"/>
  <c r="D30" i="4"/>
  <c r="D27" i="4" s="1"/>
  <c r="D32" i="4" s="1"/>
  <c r="D33" i="4" s="1"/>
  <c r="C27" i="5"/>
  <c r="C32" i="5" s="1"/>
  <c r="C33" i="5" s="1"/>
  <c r="C34" i="5" s="1"/>
  <c r="D7" i="5" s="1"/>
  <c r="E9" i="4"/>
  <c r="E30" i="4" s="1"/>
  <c r="E27" i="4" s="1"/>
  <c r="C13" i="5"/>
  <c r="D30" i="5"/>
  <c r="D28" i="5"/>
  <c r="D8" i="5"/>
  <c r="E9" i="5"/>
  <c r="F17" i="1"/>
  <c r="H13" i="1"/>
  <c r="H17" i="1" s="1"/>
  <c r="C15" i="2"/>
  <c r="C17" i="2" s="1"/>
  <c r="E32" i="4"/>
  <c r="E8" i="4"/>
  <c r="F11" i="3"/>
  <c r="F5" i="3"/>
  <c r="F6" i="3"/>
  <c r="C23" i="4" l="1"/>
  <c r="C32" i="4" s="1"/>
  <c r="D13" i="5"/>
  <c r="E28" i="5"/>
  <c r="E8" i="5"/>
  <c r="E30" i="5"/>
  <c r="D27" i="5"/>
  <c r="D32" i="5" s="1"/>
  <c r="D33" i="5" s="1"/>
  <c r="D34" i="5" s="1"/>
  <c r="E7" i="5" s="1"/>
  <c r="B6" i="2"/>
  <c r="E33" i="4"/>
  <c r="F12" i="3"/>
  <c r="B8" i="2" l="1"/>
  <c r="C6" i="2" s="1"/>
  <c r="C12" i="4"/>
  <c r="C8" i="4" s="1"/>
  <c r="E27" i="5"/>
  <c r="E32" i="5" s="1"/>
  <c r="E33" i="5" s="1"/>
  <c r="E34" i="5" s="1"/>
  <c r="E13" i="5"/>
  <c r="C7" i="2"/>
  <c r="C8" i="2" s="1"/>
  <c r="C13" i="4" l="1"/>
  <c r="C33" i="4"/>
  <c r="C34" i="4" s="1"/>
  <c r="D7" i="4" s="1"/>
  <c r="D34" i="4" l="1"/>
  <c r="E7" i="4" s="1"/>
  <c r="D13" i="4"/>
  <c r="E34" i="4" l="1"/>
  <c r="E1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7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 xml:space="preserve">Casa si conturi la banci la 01.01.2019 - daca se infiinteaza societatea in 2019, soldul va fi 0.00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7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 xml:space="preserve">Casa si conturi la banci la 01.01.2019 - daca se infiinteaza societatea in 2019, soldul va fi 0.00
</t>
        </r>
      </text>
    </comment>
  </commentList>
</comments>
</file>

<file path=xl/sharedStrings.xml><?xml version="1.0" encoding="utf-8"?>
<sst xmlns="http://schemas.openxmlformats.org/spreadsheetml/2006/main" count="201" uniqueCount="98">
  <si>
    <t>Valoare unitara</t>
  </si>
  <si>
    <t>Valoarea totala fara TVA -  lei</t>
  </si>
  <si>
    <t>Justificare</t>
  </si>
  <si>
    <t>Calculator</t>
  </si>
  <si>
    <t>Imprimanta</t>
  </si>
  <si>
    <t>Casa de marcat</t>
  </si>
  <si>
    <t>Salariat 1</t>
  </si>
  <si>
    <t>Salariat 2</t>
  </si>
  <si>
    <t>Seminte</t>
  </si>
  <si>
    <t>Ingrasaminte</t>
  </si>
  <si>
    <t>Combustibil</t>
  </si>
  <si>
    <t>Site</t>
  </si>
  <si>
    <t>TOTAL</t>
  </si>
  <si>
    <t>Nr. Crt</t>
  </si>
  <si>
    <t>Element de investitie 
/ Cheltuieli operationale 
Denumire</t>
  </si>
  <si>
    <t>Nr bucati</t>
  </si>
  <si>
    <t>Valoarea TVA nedeductibil</t>
  </si>
  <si>
    <t>Valoare TVA deductibil</t>
  </si>
  <si>
    <t>Sursa de finantare</t>
  </si>
  <si>
    <t>RON</t>
  </si>
  <si>
    <t>%</t>
  </si>
  <si>
    <t>Ajutor de minimis</t>
  </si>
  <si>
    <t>Aport propriu</t>
  </si>
  <si>
    <t>Total valoare de investitie</t>
  </si>
  <si>
    <t>8.4. Prezentati ipotezele de lucru pe baza carora a fost realizat cashflow-ul</t>
  </si>
  <si>
    <t>Productie</t>
  </si>
  <si>
    <t>Cantitatea
 vanduta</t>
  </si>
  <si>
    <t xml:space="preserve">UM </t>
  </si>
  <si>
    <t>Valoare lei</t>
  </si>
  <si>
    <t>Pondere in vanzarile totale</t>
  </si>
  <si>
    <t>Flori</t>
  </si>
  <si>
    <t>buc</t>
  </si>
  <si>
    <t>Buchet</t>
  </si>
  <si>
    <t>Ghivece</t>
  </si>
  <si>
    <t>Aranjamente</t>
  </si>
  <si>
    <t>Tratamente florale</t>
  </si>
  <si>
    <t>Rasaduri flori</t>
  </si>
  <si>
    <t>Nr. crt.</t>
  </si>
  <si>
    <t>Explicatii/luna</t>
  </si>
  <si>
    <t>AN 2019</t>
  </si>
  <si>
    <t>AN 2020</t>
  </si>
  <si>
    <t>AN 2021</t>
  </si>
  <si>
    <t>I</t>
  </si>
  <si>
    <t>Sold iniţial disponibil (casă şi bancă)</t>
  </si>
  <si>
    <t>A</t>
  </si>
  <si>
    <t>Intrări de lichidităţi (1+2+3+4)</t>
  </si>
  <si>
    <t>din vânzări</t>
  </si>
  <si>
    <t>din credite primite</t>
  </si>
  <si>
    <t>alte intrări de numerar (aport propriu, etc.)</t>
  </si>
  <si>
    <t>4.</t>
  </si>
  <si>
    <t>Alocaţie Financiară nerambursabilă</t>
  </si>
  <si>
    <t>Total disponibil (I+A)</t>
  </si>
  <si>
    <t>B</t>
  </si>
  <si>
    <t xml:space="preserve">Utilizari numerar din exploatare </t>
  </si>
  <si>
    <t>Cheltuieli cu materii prime şi materiale consumabile aferente activităţii desfaşurate</t>
  </si>
  <si>
    <t>Salarii (inclusiv cheltuielile aferente)</t>
  </si>
  <si>
    <t>Chirii</t>
  </si>
  <si>
    <t>Utilităţi</t>
  </si>
  <si>
    <t>Costuri functionale de birou, Cheltuieli de marketing, Servicii cu tertii, Reparatii / Intretinere</t>
  </si>
  <si>
    <t>Asigurari</t>
  </si>
  <si>
    <t>Impozite, taxe şi vărsăminte asimilate</t>
  </si>
  <si>
    <t>Alte cheltuieli</t>
  </si>
  <si>
    <t>C</t>
  </si>
  <si>
    <t>Cheltuieli pentru investiţii (Valoarea totala a proiectului)</t>
  </si>
  <si>
    <t>D</t>
  </si>
  <si>
    <t>Rambursari rate de credit scadente</t>
  </si>
  <si>
    <t>Dobanzi si comisioane</t>
  </si>
  <si>
    <t>E</t>
  </si>
  <si>
    <t>Plăţi/încasări pentru impozite şi taxe (1-2+3)</t>
  </si>
  <si>
    <t>Plăţi TVA</t>
  </si>
  <si>
    <t>Rambursări TVA</t>
  </si>
  <si>
    <t>Impozit pe profit/cifră de afaceri</t>
  </si>
  <si>
    <t>F</t>
  </si>
  <si>
    <t>Dividende</t>
  </si>
  <si>
    <t>G</t>
  </si>
  <si>
    <t>Total utilizări numerar (B+C+D+E+F)</t>
  </si>
  <si>
    <t>H</t>
  </si>
  <si>
    <t>Flux net de lichidităţi (A-G)</t>
  </si>
  <si>
    <t>II</t>
  </si>
  <si>
    <t>Sold final disponibil (I+H)</t>
  </si>
  <si>
    <t>CASH-FLOW</t>
  </si>
  <si>
    <t xml:space="preserve">Credite </t>
  </si>
  <si>
    <t>cu mentiunea ca daca investitia din tabelul 8.1 nu include salarii, se vor estima salariile in coloana C16</t>
  </si>
  <si>
    <t>8.2 Plan de finantare a proiectului - daca firma este neplatitoare de TVA</t>
  </si>
  <si>
    <t>8.2 Plan de finantare a proiectului - daca firma este platitoare de TVA</t>
  </si>
  <si>
    <t>8.1 Dimensionarea investitiei - DACA FIRMA ESTE NEPLATITOARE DE TVA</t>
  </si>
  <si>
    <t xml:space="preserve">Valoare eligibila </t>
  </si>
  <si>
    <t>8.1 Dimensionarea investitiei  DACA FIRMA ESTE PLATITOARE DE TVA</t>
  </si>
  <si>
    <t>8.3 Previziune cheltuieli si venituri (cash- flow) pe o perioada de 3 ani - FIRMA NEPLATITOARE DE TVA</t>
  </si>
  <si>
    <t>8.3 Previziune cheltuieli si venituri (cash- flow) pe o perioada de 3 ani - FIRMA PLATITOARE DE TVA</t>
  </si>
  <si>
    <t>Utilizari numerar/banca de exploatare (1+2+3+4+5+6+7+8)</t>
  </si>
  <si>
    <t>Se va fundamenta necesitatea fiecărui element de investiție în procesul tehnologic, astfel încât evaluatorul să poată aprecia dacă în cadrul planului de afaceri costurile bugetate sunt detaliate și necesare pentru implementarea proiectului.</t>
  </si>
  <si>
    <t>Pentru fiecare element de investitie/ cheltuiala operationala, se va justifica necesitatea in cadrul business-ului. Exemplu: Pentru activitatea societatii va fi necesara achizitia unei sere in valoare de ..., dotata corespunzator, astfel incat sa asigure o productivitate ridicata. S-a luat decizia de a achizitiona sera pentru a imbunatati procesul tehnologic si a asigura o calitate sporita produselor rezultate, investitia fiind in directa legatura cu activitatea demarata de catre societate.</t>
  </si>
  <si>
    <t>Echipament 1- sera</t>
  </si>
  <si>
    <t>Echipament 2 - …</t>
  </si>
  <si>
    <t>Echipament n-…</t>
  </si>
  <si>
    <t>Echipament 1 -sera</t>
  </si>
  <si>
    <t>Echipament 3 -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</si>
</sst>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left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4" fontId="0" fillId="0" borderId="1" xfId="0" applyNumberFormat="1" applyFill="1" applyBorder="1" applyAlignment="1">
      <alignment horizontal="right"/>
    </xf>
    <xf numFmtId="4" fontId="0" fillId="0" borderId="1" xfId="0" applyNumberFormat="1" applyFill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0" fontId="0" fillId="0" borderId="0" xfId="0" applyFill="1"/>
    <xf numFmtId="4" fontId="0" fillId="0" borderId="0" xfId="0" applyNumberFormat="1" applyFill="1"/>
    <xf numFmtId="4" fontId="0" fillId="0" borderId="0" xfId="0" applyNumberFormat="1"/>
    <xf numFmtId="0" fontId="0" fillId="0" borderId="1" xfId="0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4" fontId="2" fillId="2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0" fillId="3" borderId="1" xfId="0" applyNumberFormat="1" applyFill="1" applyBorder="1" applyAlignment="1">
      <alignment horizontal="left" vertical="center" wrapText="1"/>
    </xf>
    <xf numFmtId="4" fontId="0" fillId="2" borderId="1" xfId="0" applyNumberFormat="1" applyFill="1" applyBorder="1" applyAlignment="1">
      <alignment horizontal="left" vertical="center" wrapText="1"/>
    </xf>
    <xf numFmtId="4" fontId="0" fillId="0" borderId="1" xfId="0" applyNumberFormat="1" applyBorder="1"/>
    <xf numFmtId="10" fontId="0" fillId="0" borderId="1" xfId="1" applyNumberFormat="1" applyFont="1" applyBorder="1"/>
    <xf numFmtId="10" fontId="0" fillId="0" borderId="1" xfId="0" applyNumberFormat="1" applyBorder="1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1" fontId="0" fillId="0" borderId="1" xfId="0" applyNumberFormat="1" applyBorder="1"/>
    <xf numFmtId="9" fontId="0" fillId="0" borderId="1" xfId="1" applyFont="1" applyBorder="1" applyAlignment="1">
      <alignment horizontal="center"/>
    </xf>
    <xf numFmtId="2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top" wrapText="1"/>
    </xf>
    <xf numFmtId="9" fontId="3" fillId="0" borderId="1" xfId="1" applyFont="1" applyBorder="1" applyAlignment="1">
      <alignment horizontal="center"/>
    </xf>
    <xf numFmtId="1" fontId="0" fillId="0" borderId="0" xfId="0" applyNumberFormat="1"/>
    <xf numFmtId="0" fontId="0" fillId="0" borderId="0" xfId="0" applyAlignment="1">
      <alignment horizontal="right"/>
    </xf>
    <xf numFmtId="3" fontId="0" fillId="0" borderId="0" xfId="0" applyNumberFormat="1"/>
    <xf numFmtId="3" fontId="0" fillId="0" borderId="0" xfId="0" applyNumberFormat="1" applyAlignment="1">
      <alignment horizontal="right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wrapText="1"/>
    </xf>
    <xf numFmtId="3" fontId="5" fillId="0" borderId="5" xfId="0" applyNumberFormat="1" applyFont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3" fontId="4" fillId="5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Fill="1" applyBorder="1" applyAlignment="1">
      <alignment wrapText="1"/>
    </xf>
    <xf numFmtId="0" fontId="7" fillId="0" borderId="0" xfId="0" applyFont="1" applyAlignment="1"/>
    <xf numFmtId="0" fontId="8" fillId="5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/>
    <xf numFmtId="3" fontId="5" fillId="4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10" fillId="0" borderId="0" xfId="0" applyFont="1" applyAlignment="1"/>
    <xf numFmtId="0" fontId="11" fillId="0" borderId="0" xfId="0" applyFont="1" applyAlignment="1"/>
    <xf numFmtId="0" fontId="0" fillId="6" borderId="1" xfId="0" applyFill="1" applyBorder="1" applyAlignment="1">
      <alignment horizontal="left" vertical="top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ASENTI/PROIECT/Proiectii%20financiare%20Iasent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de investitii "/>
      <sheetName val="Amortizare"/>
      <sheetName val="Bilant"/>
      <sheetName val="CPP"/>
      <sheetName val="FN"/>
      <sheetName val="Indicatori"/>
      <sheetName val="Cheltuieli "/>
      <sheetName val="Salariati"/>
      <sheetName val="Vanzari"/>
      <sheetName val="Credi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C3">
            <v>0</v>
          </cell>
          <cell r="E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4"/>
  <sheetViews>
    <sheetView tabSelected="1" topLeftCell="B31" workbookViewId="0">
      <selection activeCell="D23" sqref="D23"/>
    </sheetView>
  </sheetViews>
  <sheetFormatPr defaultRowHeight="14.4" x14ac:dyDescent="0.3"/>
  <cols>
    <col min="1" max="1" width="6.44140625" bestFit="1" customWidth="1"/>
    <col min="2" max="2" width="25.44140625" customWidth="1"/>
    <col min="3" max="3" width="7.109375" customWidth="1"/>
    <col min="4" max="7" width="14" style="12" customWidth="1"/>
    <col min="8" max="8" width="16.109375" style="12" customWidth="1"/>
    <col min="9" max="9" width="62" style="12" customWidth="1"/>
    <col min="10" max="10" width="37.109375" customWidth="1"/>
    <col min="255" max="255" width="39.109375" bestFit="1" customWidth="1"/>
    <col min="256" max="257" width="0" hidden="1" customWidth="1"/>
    <col min="258" max="258" width="7.109375" customWidth="1"/>
    <col min="259" max="259" width="10.33203125" bestFit="1" customWidth="1"/>
    <col min="260" max="260" width="0" hidden="1" customWidth="1"/>
    <col min="261" max="261" width="15.5546875" customWidth="1"/>
    <col min="262" max="262" width="15.44140625" bestFit="1" customWidth="1"/>
    <col min="263" max="264" width="0" hidden="1" customWidth="1"/>
    <col min="265" max="265" width="10.33203125" customWidth="1"/>
    <col min="511" max="511" width="39.109375" bestFit="1" customWidth="1"/>
    <col min="512" max="513" width="0" hidden="1" customWidth="1"/>
    <col min="514" max="514" width="7.109375" customWidth="1"/>
    <col min="515" max="515" width="10.33203125" bestFit="1" customWidth="1"/>
    <col min="516" max="516" width="0" hidden="1" customWidth="1"/>
    <col min="517" max="517" width="15.5546875" customWidth="1"/>
    <col min="518" max="518" width="15.44140625" bestFit="1" customWidth="1"/>
    <col min="519" max="520" width="0" hidden="1" customWidth="1"/>
    <col min="521" max="521" width="10.33203125" customWidth="1"/>
    <col min="767" max="767" width="39.109375" bestFit="1" customWidth="1"/>
    <col min="768" max="769" width="0" hidden="1" customWidth="1"/>
    <col min="770" max="770" width="7.109375" customWidth="1"/>
    <col min="771" max="771" width="10.33203125" bestFit="1" customWidth="1"/>
    <col min="772" max="772" width="0" hidden="1" customWidth="1"/>
    <col min="773" max="773" width="15.5546875" customWidth="1"/>
    <col min="774" max="774" width="15.44140625" bestFit="1" customWidth="1"/>
    <col min="775" max="776" width="0" hidden="1" customWidth="1"/>
    <col min="777" max="777" width="10.33203125" customWidth="1"/>
    <col min="1023" max="1023" width="39.109375" bestFit="1" customWidth="1"/>
    <col min="1024" max="1025" width="0" hidden="1" customWidth="1"/>
    <col min="1026" max="1026" width="7.109375" customWidth="1"/>
    <col min="1027" max="1027" width="10.33203125" bestFit="1" customWidth="1"/>
    <col min="1028" max="1028" width="0" hidden="1" customWidth="1"/>
    <col min="1029" max="1029" width="15.5546875" customWidth="1"/>
    <col min="1030" max="1030" width="15.44140625" bestFit="1" customWidth="1"/>
    <col min="1031" max="1032" width="0" hidden="1" customWidth="1"/>
    <col min="1033" max="1033" width="10.33203125" customWidth="1"/>
    <col min="1279" max="1279" width="39.109375" bestFit="1" customWidth="1"/>
    <col min="1280" max="1281" width="0" hidden="1" customWidth="1"/>
    <col min="1282" max="1282" width="7.109375" customWidth="1"/>
    <col min="1283" max="1283" width="10.33203125" bestFit="1" customWidth="1"/>
    <col min="1284" max="1284" width="0" hidden="1" customWidth="1"/>
    <col min="1285" max="1285" width="15.5546875" customWidth="1"/>
    <col min="1286" max="1286" width="15.44140625" bestFit="1" customWidth="1"/>
    <col min="1287" max="1288" width="0" hidden="1" customWidth="1"/>
    <col min="1289" max="1289" width="10.33203125" customWidth="1"/>
    <col min="1535" max="1535" width="39.109375" bestFit="1" customWidth="1"/>
    <col min="1536" max="1537" width="0" hidden="1" customWidth="1"/>
    <col min="1538" max="1538" width="7.109375" customWidth="1"/>
    <col min="1539" max="1539" width="10.33203125" bestFit="1" customWidth="1"/>
    <col min="1540" max="1540" width="0" hidden="1" customWidth="1"/>
    <col min="1541" max="1541" width="15.5546875" customWidth="1"/>
    <col min="1542" max="1542" width="15.44140625" bestFit="1" customWidth="1"/>
    <col min="1543" max="1544" width="0" hidden="1" customWidth="1"/>
    <col min="1545" max="1545" width="10.33203125" customWidth="1"/>
    <col min="1791" max="1791" width="39.109375" bestFit="1" customWidth="1"/>
    <col min="1792" max="1793" width="0" hidden="1" customWidth="1"/>
    <col min="1794" max="1794" width="7.109375" customWidth="1"/>
    <col min="1795" max="1795" width="10.33203125" bestFit="1" customWidth="1"/>
    <col min="1796" max="1796" width="0" hidden="1" customWidth="1"/>
    <col min="1797" max="1797" width="15.5546875" customWidth="1"/>
    <col min="1798" max="1798" width="15.44140625" bestFit="1" customWidth="1"/>
    <col min="1799" max="1800" width="0" hidden="1" customWidth="1"/>
    <col min="1801" max="1801" width="10.33203125" customWidth="1"/>
    <col min="2047" max="2047" width="39.109375" bestFit="1" customWidth="1"/>
    <col min="2048" max="2049" width="0" hidden="1" customWidth="1"/>
    <col min="2050" max="2050" width="7.109375" customWidth="1"/>
    <col min="2051" max="2051" width="10.33203125" bestFit="1" customWidth="1"/>
    <col min="2052" max="2052" width="0" hidden="1" customWidth="1"/>
    <col min="2053" max="2053" width="15.5546875" customWidth="1"/>
    <col min="2054" max="2054" width="15.44140625" bestFit="1" customWidth="1"/>
    <col min="2055" max="2056" width="0" hidden="1" customWidth="1"/>
    <col min="2057" max="2057" width="10.33203125" customWidth="1"/>
    <col min="2303" max="2303" width="39.109375" bestFit="1" customWidth="1"/>
    <col min="2304" max="2305" width="0" hidden="1" customWidth="1"/>
    <col min="2306" max="2306" width="7.109375" customWidth="1"/>
    <col min="2307" max="2307" width="10.33203125" bestFit="1" customWidth="1"/>
    <col min="2308" max="2308" width="0" hidden="1" customWidth="1"/>
    <col min="2309" max="2309" width="15.5546875" customWidth="1"/>
    <col min="2310" max="2310" width="15.44140625" bestFit="1" customWidth="1"/>
    <col min="2311" max="2312" width="0" hidden="1" customWidth="1"/>
    <col min="2313" max="2313" width="10.33203125" customWidth="1"/>
    <col min="2559" max="2559" width="39.109375" bestFit="1" customWidth="1"/>
    <col min="2560" max="2561" width="0" hidden="1" customWidth="1"/>
    <col min="2562" max="2562" width="7.109375" customWidth="1"/>
    <col min="2563" max="2563" width="10.33203125" bestFit="1" customWidth="1"/>
    <col min="2564" max="2564" width="0" hidden="1" customWidth="1"/>
    <col min="2565" max="2565" width="15.5546875" customWidth="1"/>
    <col min="2566" max="2566" width="15.44140625" bestFit="1" customWidth="1"/>
    <col min="2567" max="2568" width="0" hidden="1" customWidth="1"/>
    <col min="2569" max="2569" width="10.33203125" customWidth="1"/>
    <col min="2815" max="2815" width="39.109375" bestFit="1" customWidth="1"/>
    <col min="2816" max="2817" width="0" hidden="1" customWidth="1"/>
    <col min="2818" max="2818" width="7.109375" customWidth="1"/>
    <col min="2819" max="2819" width="10.33203125" bestFit="1" customWidth="1"/>
    <col min="2820" max="2820" width="0" hidden="1" customWidth="1"/>
    <col min="2821" max="2821" width="15.5546875" customWidth="1"/>
    <col min="2822" max="2822" width="15.44140625" bestFit="1" customWidth="1"/>
    <col min="2823" max="2824" width="0" hidden="1" customWidth="1"/>
    <col min="2825" max="2825" width="10.33203125" customWidth="1"/>
    <col min="3071" max="3071" width="39.109375" bestFit="1" customWidth="1"/>
    <col min="3072" max="3073" width="0" hidden="1" customWidth="1"/>
    <col min="3074" max="3074" width="7.109375" customWidth="1"/>
    <col min="3075" max="3075" width="10.33203125" bestFit="1" customWidth="1"/>
    <col min="3076" max="3076" width="0" hidden="1" customWidth="1"/>
    <col min="3077" max="3077" width="15.5546875" customWidth="1"/>
    <col min="3078" max="3078" width="15.44140625" bestFit="1" customWidth="1"/>
    <col min="3079" max="3080" width="0" hidden="1" customWidth="1"/>
    <col min="3081" max="3081" width="10.33203125" customWidth="1"/>
    <col min="3327" max="3327" width="39.109375" bestFit="1" customWidth="1"/>
    <col min="3328" max="3329" width="0" hidden="1" customWidth="1"/>
    <col min="3330" max="3330" width="7.109375" customWidth="1"/>
    <col min="3331" max="3331" width="10.33203125" bestFit="1" customWidth="1"/>
    <col min="3332" max="3332" width="0" hidden="1" customWidth="1"/>
    <col min="3333" max="3333" width="15.5546875" customWidth="1"/>
    <col min="3334" max="3334" width="15.44140625" bestFit="1" customWidth="1"/>
    <col min="3335" max="3336" width="0" hidden="1" customWidth="1"/>
    <col min="3337" max="3337" width="10.33203125" customWidth="1"/>
    <col min="3583" max="3583" width="39.109375" bestFit="1" customWidth="1"/>
    <col min="3584" max="3585" width="0" hidden="1" customWidth="1"/>
    <col min="3586" max="3586" width="7.109375" customWidth="1"/>
    <col min="3587" max="3587" width="10.33203125" bestFit="1" customWidth="1"/>
    <col min="3588" max="3588" width="0" hidden="1" customWidth="1"/>
    <col min="3589" max="3589" width="15.5546875" customWidth="1"/>
    <col min="3590" max="3590" width="15.44140625" bestFit="1" customWidth="1"/>
    <col min="3591" max="3592" width="0" hidden="1" customWidth="1"/>
    <col min="3593" max="3593" width="10.33203125" customWidth="1"/>
    <col min="3839" max="3839" width="39.109375" bestFit="1" customWidth="1"/>
    <col min="3840" max="3841" width="0" hidden="1" customWidth="1"/>
    <col min="3842" max="3842" width="7.109375" customWidth="1"/>
    <col min="3843" max="3843" width="10.33203125" bestFit="1" customWidth="1"/>
    <col min="3844" max="3844" width="0" hidden="1" customWidth="1"/>
    <col min="3845" max="3845" width="15.5546875" customWidth="1"/>
    <col min="3846" max="3846" width="15.44140625" bestFit="1" customWidth="1"/>
    <col min="3847" max="3848" width="0" hidden="1" customWidth="1"/>
    <col min="3849" max="3849" width="10.33203125" customWidth="1"/>
    <col min="4095" max="4095" width="39.109375" bestFit="1" customWidth="1"/>
    <col min="4096" max="4097" width="0" hidden="1" customWidth="1"/>
    <col min="4098" max="4098" width="7.109375" customWidth="1"/>
    <col min="4099" max="4099" width="10.33203125" bestFit="1" customWidth="1"/>
    <col min="4100" max="4100" width="0" hidden="1" customWidth="1"/>
    <col min="4101" max="4101" width="15.5546875" customWidth="1"/>
    <col min="4102" max="4102" width="15.44140625" bestFit="1" customWidth="1"/>
    <col min="4103" max="4104" width="0" hidden="1" customWidth="1"/>
    <col min="4105" max="4105" width="10.33203125" customWidth="1"/>
    <col min="4351" max="4351" width="39.109375" bestFit="1" customWidth="1"/>
    <col min="4352" max="4353" width="0" hidden="1" customWidth="1"/>
    <col min="4354" max="4354" width="7.109375" customWidth="1"/>
    <col min="4355" max="4355" width="10.33203125" bestFit="1" customWidth="1"/>
    <col min="4356" max="4356" width="0" hidden="1" customWidth="1"/>
    <col min="4357" max="4357" width="15.5546875" customWidth="1"/>
    <col min="4358" max="4358" width="15.44140625" bestFit="1" customWidth="1"/>
    <col min="4359" max="4360" width="0" hidden="1" customWidth="1"/>
    <col min="4361" max="4361" width="10.33203125" customWidth="1"/>
    <col min="4607" max="4607" width="39.109375" bestFit="1" customWidth="1"/>
    <col min="4608" max="4609" width="0" hidden="1" customWidth="1"/>
    <col min="4610" max="4610" width="7.109375" customWidth="1"/>
    <col min="4611" max="4611" width="10.33203125" bestFit="1" customWidth="1"/>
    <col min="4612" max="4612" width="0" hidden="1" customWidth="1"/>
    <col min="4613" max="4613" width="15.5546875" customWidth="1"/>
    <col min="4614" max="4614" width="15.44140625" bestFit="1" customWidth="1"/>
    <col min="4615" max="4616" width="0" hidden="1" customWidth="1"/>
    <col min="4617" max="4617" width="10.33203125" customWidth="1"/>
    <col min="4863" max="4863" width="39.109375" bestFit="1" customWidth="1"/>
    <col min="4864" max="4865" width="0" hidden="1" customWidth="1"/>
    <col min="4866" max="4866" width="7.109375" customWidth="1"/>
    <col min="4867" max="4867" width="10.33203125" bestFit="1" customWidth="1"/>
    <col min="4868" max="4868" width="0" hidden="1" customWidth="1"/>
    <col min="4869" max="4869" width="15.5546875" customWidth="1"/>
    <col min="4870" max="4870" width="15.44140625" bestFit="1" customWidth="1"/>
    <col min="4871" max="4872" width="0" hidden="1" customWidth="1"/>
    <col min="4873" max="4873" width="10.33203125" customWidth="1"/>
    <col min="5119" max="5119" width="39.109375" bestFit="1" customWidth="1"/>
    <col min="5120" max="5121" width="0" hidden="1" customWidth="1"/>
    <col min="5122" max="5122" width="7.109375" customWidth="1"/>
    <col min="5123" max="5123" width="10.33203125" bestFit="1" customWidth="1"/>
    <col min="5124" max="5124" width="0" hidden="1" customWidth="1"/>
    <col min="5125" max="5125" width="15.5546875" customWidth="1"/>
    <col min="5126" max="5126" width="15.44140625" bestFit="1" customWidth="1"/>
    <col min="5127" max="5128" width="0" hidden="1" customWidth="1"/>
    <col min="5129" max="5129" width="10.33203125" customWidth="1"/>
    <col min="5375" max="5375" width="39.109375" bestFit="1" customWidth="1"/>
    <col min="5376" max="5377" width="0" hidden="1" customWidth="1"/>
    <col min="5378" max="5378" width="7.109375" customWidth="1"/>
    <col min="5379" max="5379" width="10.33203125" bestFit="1" customWidth="1"/>
    <col min="5380" max="5380" width="0" hidden="1" customWidth="1"/>
    <col min="5381" max="5381" width="15.5546875" customWidth="1"/>
    <col min="5382" max="5382" width="15.44140625" bestFit="1" customWidth="1"/>
    <col min="5383" max="5384" width="0" hidden="1" customWidth="1"/>
    <col min="5385" max="5385" width="10.33203125" customWidth="1"/>
    <col min="5631" max="5631" width="39.109375" bestFit="1" customWidth="1"/>
    <col min="5632" max="5633" width="0" hidden="1" customWidth="1"/>
    <col min="5634" max="5634" width="7.109375" customWidth="1"/>
    <col min="5635" max="5635" width="10.33203125" bestFit="1" customWidth="1"/>
    <col min="5636" max="5636" width="0" hidden="1" customWidth="1"/>
    <col min="5637" max="5637" width="15.5546875" customWidth="1"/>
    <col min="5638" max="5638" width="15.44140625" bestFit="1" customWidth="1"/>
    <col min="5639" max="5640" width="0" hidden="1" customWidth="1"/>
    <col min="5641" max="5641" width="10.33203125" customWidth="1"/>
    <col min="5887" max="5887" width="39.109375" bestFit="1" customWidth="1"/>
    <col min="5888" max="5889" width="0" hidden="1" customWidth="1"/>
    <col min="5890" max="5890" width="7.109375" customWidth="1"/>
    <col min="5891" max="5891" width="10.33203125" bestFit="1" customWidth="1"/>
    <col min="5892" max="5892" width="0" hidden="1" customWidth="1"/>
    <col min="5893" max="5893" width="15.5546875" customWidth="1"/>
    <col min="5894" max="5894" width="15.44140625" bestFit="1" customWidth="1"/>
    <col min="5895" max="5896" width="0" hidden="1" customWidth="1"/>
    <col min="5897" max="5897" width="10.33203125" customWidth="1"/>
    <col min="6143" max="6143" width="39.109375" bestFit="1" customWidth="1"/>
    <col min="6144" max="6145" width="0" hidden="1" customWidth="1"/>
    <col min="6146" max="6146" width="7.109375" customWidth="1"/>
    <col min="6147" max="6147" width="10.33203125" bestFit="1" customWidth="1"/>
    <col min="6148" max="6148" width="0" hidden="1" customWidth="1"/>
    <col min="6149" max="6149" width="15.5546875" customWidth="1"/>
    <col min="6150" max="6150" width="15.44140625" bestFit="1" customWidth="1"/>
    <col min="6151" max="6152" width="0" hidden="1" customWidth="1"/>
    <col min="6153" max="6153" width="10.33203125" customWidth="1"/>
    <col min="6399" max="6399" width="39.109375" bestFit="1" customWidth="1"/>
    <col min="6400" max="6401" width="0" hidden="1" customWidth="1"/>
    <col min="6402" max="6402" width="7.109375" customWidth="1"/>
    <col min="6403" max="6403" width="10.33203125" bestFit="1" customWidth="1"/>
    <col min="6404" max="6404" width="0" hidden="1" customWidth="1"/>
    <col min="6405" max="6405" width="15.5546875" customWidth="1"/>
    <col min="6406" max="6406" width="15.44140625" bestFit="1" customWidth="1"/>
    <col min="6407" max="6408" width="0" hidden="1" customWidth="1"/>
    <col min="6409" max="6409" width="10.33203125" customWidth="1"/>
    <col min="6655" max="6655" width="39.109375" bestFit="1" customWidth="1"/>
    <col min="6656" max="6657" width="0" hidden="1" customWidth="1"/>
    <col min="6658" max="6658" width="7.109375" customWidth="1"/>
    <col min="6659" max="6659" width="10.33203125" bestFit="1" customWidth="1"/>
    <col min="6660" max="6660" width="0" hidden="1" customWidth="1"/>
    <col min="6661" max="6661" width="15.5546875" customWidth="1"/>
    <col min="6662" max="6662" width="15.44140625" bestFit="1" customWidth="1"/>
    <col min="6663" max="6664" width="0" hidden="1" customWidth="1"/>
    <col min="6665" max="6665" width="10.33203125" customWidth="1"/>
    <col min="6911" max="6911" width="39.109375" bestFit="1" customWidth="1"/>
    <col min="6912" max="6913" width="0" hidden="1" customWidth="1"/>
    <col min="6914" max="6914" width="7.109375" customWidth="1"/>
    <col min="6915" max="6915" width="10.33203125" bestFit="1" customWidth="1"/>
    <col min="6916" max="6916" width="0" hidden="1" customWidth="1"/>
    <col min="6917" max="6917" width="15.5546875" customWidth="1"/>
    <col min="6918" max="6918" width="15.44140625" bestFit="1" customWidth="1"/>
    <col min="6919" max="6920" width="0" hidden="1" customWidth="1"/>
    <col min="6921" max="6921" width="10.33203125" customWidth="1"/>
    <col min="7167" max="7167" width="39.109375" bestFit="1" customWidth="1"/>
    <col min="7168" max="7169" width="0" hidden="1" customWidth="1"/>
    <col min="7170" max="7170" width="7.109375" customWidth="1"/>
    <col min="7171" max="7171" width="10.33203125" bestFit="1" customWidth="1"/>
    <col min="7172" max="7172" width="0" hidden="1" customWidth="1"/>
    <col min="7173" max="7173" width="15.5546875" customWidth="1"/>
    <col min="7174" max="7174" width="15.44140625" bestFit="1" customWidth="1"/>
    <col min="7175" max="7176" width="0" hidden="1" customWidth="1"/>
    <col min="7177" max="7177" width="10.33203125" customWidth="1"/>
    <col min="7423" max="7423" width="39.109375" bestFit="1" customWidth="1"/>
    <col min="7424" max="7425" width="0" hidden="1" customWidth="1"/>
    <col min="7426" max="7426" width="7.109375" customWidth="1"/>
    <col min="7427" max="7427" width="10.33203125" bestFit="1" customWidth="1"/>
    <col min="7428" max="7428" width="0" hidden="1" customWidth="1"/>
    <col min="7429" max="7429" width="15.5546875" customWidth="1"/>
    <col min="7430" max="7430" width="15.44140625" bestFit="1" customWidth="1"/>
    <col min="7431" max="7432" width="0" hidden="1" customWidth="1"/>
    <col min="7433" max="7433" width="10.33203125" customWidth="1"/>
    <col min="7679" max="7679" width="39.109375" bestFit="1" customWidth="1"/>
    <col min="7680" max="7681" width="0" hidden="1" customWidth="1"/>
    <col min="7682" max="7682" width="7.109375" customWidth="1"/>
    <col min="7683" max="7683" width="10.33203125" bestFit="1" customWidth="1"/>
    <col min="7684" max="7684" width="0" hidden="1" customWidth="1"/>
    <col min="7685" max="7685" width="15.5546875" customWidth="1"/>
    <col min="7686" max="7686" width="15.44140625" bestFit="1" customWidth="1"/>
    <col min="7687" max="7688" width="0" hidden="1" customWidth="1"/>
    <col min="7689" max="7689" width="10.33203125" customWidth="1"/>
    <col min="7935" max="7935" width="39.109375" bestFit="1" customWidth="1"/>
    <col min="7936" max="7937" width="0" hidden="1" customWidth="1"/>
    <col min="7938" max="7938" width="7.109375" customWidth="1"/>
    <col min="7939" max="7939" width="10.33203125" bestFit="1" customWidth="1"/>
    <col min="7940" max="7940" width="0" hidden="1" customWidth="1"/>
    <col min="7941" max="7941" width="15.5546875" customWidth="1"/>
    <col min="7942" max="7942" width="15.44140625" bestFit="1" customWidth="1"/>
    <col min="7943" max="7944" width="0" hidden="1" customWidth="1"/>
    <col min="7945" max="7945" width="10.33203125" customWidth="1"/>
    <col min="8191" max="8191" width="39.109375" bestFit="1" customWidth="1"/>
    <col min="8192" max="8193" width="0" hidden="1" customWidth="1"/>
    <col min="8194" max="8194" width="7.109375" customWidth="1"/>
    <col min="8195" max="8195" width="10.33203125" bestFit="1" customWidth="1"/>
    <col min="8196" max="8196" width="0" hidden="1" customWidth="1"/>
    <col min="8197" max="8197" width="15.5546875" customWidth="1"/>
    <col min="8198" max="8198" width="15.44140625" bestFit="1" customWidth="1"/>
    <col min="8199" max="8200" width="0" hidden="1" customWidth="1"/>
    <col min="8201" max="8201" width="10.33203125" customWidth="1"/>
    <col min="8447" max="8447" width="39.109375" bestFit="1" customWidth="1"/>
    <col min="8448" max="8449" width="0" hidden="1" customWidth="1"/>
    <col min="8450" max="8450" width="7.109375" customWidth="1"/>
    <col min="8451" max="8451" width="10.33203125" bestFit="1" customWidth="1"/>
    <col min="8452" max="8452" width="0" hidden="1" customWidth="1"/>
    <col min="8453" max="8453" width="15.5546875" customWidth="1"/>
    <col min="8454" max="8454" width="15.44140625" bestFit="1" customWidth="1"/>
    <col min="8455" max="8456" width="0" hidden="1" customWidth="1"/>
    <col min="8457" max="8457" width="10.33203125" customWidth="1"/>
    <col min="8703" max="8703" width="39.109375" bestFit="1" customWidth="1"/>
    <col min="8704" max="8705" width="0" hidden="1" customWidth="1"/>
    <col min="8706" max="8706" width="7.109375" customWidth="1"/>
    <col min="8707" max="8707" width="10.33203125" bestFit="1" customWidth="1"/>
    <col min="8708" max="8708" width="0" hidden="1" customWidth="1"/>
    <col min="8709" max="8709" width="15.5546875" customWidth="1"/>
    <col min="8710" max="8710" width="15.44140625" bestFit="1" customWidth="1"/>
    <col min="8711" max="8712" width="0" hidden="1" customWidth="1"/>
    <col min="8713" max="8713" width="10.33203125" customWidth="1"/>
    <col min="8959" max="8959" width="39.109375" bestFit="1" customWidth="1"/>
    <col min="8960" max="8961" width="0" hidden="1" customWidth="1"/>
    <col min="8962" max="8962" width="7.109375" customWidth="1"/>
    <col min="8963" max="8963" width="10.33203125" bestFit="1" customWidth="1"/>
    <col min="8964" max="8964" width="0" hidden="1" customWidth="1"/>
    <col min="8965" max="8965" width="15.5546875" customWidth="1"/>
    <col min="8966" max="8966" width="15.44140625" bestFit="1" customWidth="1"/>
    <col min="8967" max="8968" width="0" hidden="1" customWidth="1"/>
    <col min="8969" max="8969" width="10.33203125" customWidth="1"/>
    <col min="9215" max="9215" width="39.109375" bestFit="1" customWidth="1"/>
    <col min="9216" max="9217" width="0" hidden="1" customWidth="1"/>
    <col min="9218" max="9218" width="7.109375" customWidth="1"/>
    <col min="9219" max="9219" width="10.33203125" bestFit="1" customWidth="1"/>
    <col min="9220" max="9220" width="0" hidden="1" customWidth="1"/>
    <col min="9221" max="9221" width="15.5546875" customWidth="1"/>
    <col min="9222" max="9222" width="15.44140625" bestFit="1" customWidth="1"/>
    <col min="9223" max="9224" width="0" hidden="1" customWidth="1"/>
    <col min="9225" max="9225" width="10.33203125" customWidth="1"/>
    <col min="9471" max="9471" width="39.109375" bestFit="1" customWidth="1"/>
    <col min="9472" max="9473" width="0" hidden="1" customWidth="1"/>
    <col min="9474" max="9474" width="7.109375" customWidth="1"/>
    <col min="9475" max="9475" width="10.33203125" bestFit="1" customWidth="1"/>
    <col min="9476" max="9476" width="0" hidden="1" customWidth="1"/>
    <col min="9477" max="9477" width="15.5546875" customWidth="1"/>
    <col min="9478" max="9478" width="15.44140625" bestFit="1" customWidth="1"/>
    <col min="9479" max="9480" width="0" hidden="1" customWidth="1"/>
    <col min="9481" max="9481" width="10.33203125" customWidth="1"/>
    <col min="9727" max="9727" width="39.109375" bestFit="1" customWidth="1"/>
    <col min="9728" max="9729" width="0" hidden="1" customWidth="1"/>
    <col min="9730" max="9730" width="7.109375" customWidth="1"/>
    <col min="9731" max="9731" width="10.33203125" bestFit="1" customWidth="1"/>
    <col min="9732" max="9732" width="0" hidden="1" customWidth="1"/>
    <col min="9733" max="9733" width="15.5546875" customWidth="1"/>
    <col min="9734" max="9734" width="15.44140625" bestFit="1" customWidth="1"/>
    <col min="9735" max="9736" width="0" hidden="1" customWidth="1"/>
    <col min="9737" max="9737" width="10.33203125" customWidth="1"/>
    <col min="9983" max="9983" width="39.109375" bestFit="1" customWidth="1"/>
    <col min="9984" max="9985" width="0" hidden="1" customWidth="1"/>
    <col min="9986" max="9986" width="7.109375" customWidth="1"/>
    <col min="9987" max="9987" width="10.33203125" bestFit="1" customWidth="1"/>
    <col min="9988" max="9988" width="0" hidden="1" customWidth="1"/>
    <col min="9989" max="9989" width="15.5546875" customWidth="1"/>
    <col min="9990" max="9990" width="15.44140625" bestFit="1" customWidth="1"/>
    <col min="9991" max="9992" width="0" hidden="1" customWidth="1"/>
    <col min="9993" max="9993" width="10.33203125" customWidth="1"/>
    <col min="10239" max="10239" width="39.109375" bestFit="1" customWidth="1"/>
    <col min="10240" max="10241" width="0" hidden="1" customWidth="1"/>
    <col min="10242" max="10242" width="7.109375" customWidth="1"/>
    <col min="10243" max="10243" width="10.33203125" bestFit="1" customWidth="1"/>
    <col min="10244" max="10244" width="0" hidden="1" customWidth="1"/>
    <col min="10245" max="10245" width="15.5546875" customWidth="1"/>
    <col min="10246" max="10246" width="15.44140625" bestFit="1" customWidth="1"/>
    <col min="10247" max="10248" width="0" hidden="1" customWidth="1"/>
    <col min="10249" max="10249" width="10.33203125" customWidth="1"/>
    <col min="10495" max="10495" width="39.109375" bestFit="1" customWidth="1"/>
    <col min="10496" max="10497" width="0" hidden="1" customWidth="1"/>
    <col min="10498" max="10498" width="7.109375" customWidth="1"/>
    <col min="10499" max="10499" width="10.33203125" bestFit="1" customWidth="1"/>
    <col min="10500" max="10500" width="0" hidden="1" customWidth="1"/>
    <col min="10501" max="10501" width="15.5546875" customWidth="1"/>
    <col min="10502" max="10502" width="15.44140625" bestFit="1" customWidth="1"/>
    <col min="10503" max="10504" width="0" hidden="1" customWidth="1"/>
    <col min="10505" max="10505" width="10.33203125" customWidth="1"/>
    <col min="10751" max="10751" width="39.109375" bestFit="1" customWidth="1"/>
    <col min="10752" max="10753" width="0" hidden="1" customWidth="1"/>
    <col min="10754" max="10754" width="7.109375" customWidth="1"/>
    <col min="10755" max="10755" width="10.33203125" bestFit="1" customWidth="1"/>
    <col min="10756" max="10756" width="0" hidden="1" customWidth="1"/>
    <col min="10757" max="10757" width="15.5546875" customWidth="1"/>
    <col min="10758" max="10758" width="15.44140625" bestFit="1" customWidth="1"/>
    <col min="10759" max="10760" width="0" hidden="1" customWidth="1"/>
    <col min="10761" max="10761" width="10.33203125" customWidth="1"/>
    <col min="11007" max="11007" width="39.109375" bestFit="1" customWidth="1"/>
    <col min="11008" max="11009" width="0" hidden="1" customWidth="1"/>
    <col min="11010" max="11010" width="7.109375" customWidth="1"/>
    <col min="11011" max="11011" width="10.33203125" bestFit="1" customWidth="1"/>
    <col min="11012" max="11012" width="0" hidden="1" customWidth="1"/>
    <col min="11013" max="11013" width="15.5546875" customWidth="1"/>
    <col min="11014" max="11014" width="15.44140625" bestFit="1" customWidth="1"/>
    <col min="11015" max="11016" width="0" hidden="1" customWidth="1"/>
    <col min="11017" max="11017" width="10.33203125" customWidth="1"/>
    <col min="11263" max="11263" width="39.109375" bestFit="1" customWidth="1"/>
    <col min="11264" max="11265" width="0" hidden="1" customWidth="1"/>
    <col min="11266" max="11266" width="7.109375" customWidth="1"/>
    <col min="11267" max="11267" width="10.33203125" bestFit="1" customWidth="1"/>
    <col min="11268" max="11268" width="0" hidden="1" customWidth="1"/>
    <col min="11269" max="11269" width="15.5546875" customWidth="1"/>
    <col min="11270" max="11270" width="15.44140625" bestFit="1" customWidth="1"/>
    <col min="11271" max="11272" width="0" hidden="1" customWidth="1"/>
    <col min="11273" max="11273" width="10.33203125" customWidth="1"/>
    <col min="11519" max="11519" width="39.109375" bestFit="1" customWidth="1"/>
    <col min="11520" max="11521" width="0" hidden="1" customWidth="1"/>
    <col min="11522" max="11522" width="7.109375" customWidth="1"/>
    <col min="11523" max="11523" width="10.33203125" bestFit="1" customWidth="1"/>
    <col min="11524" max="11524" width="0" hidden="1" customWidth="1"/>
    <col min="11525" max="11525" width="15.5546875" customWidth="1"/>
    <col min="11526" max="11526" width="15.44140625" bestFit="1" customWidth="1"/>
    <col min="11527" max="11528" width="0" hidden="1" customWidth="1"/>
    <col min="11529" max="11529" width="10.33203125" customWidth="1"/>
    <col min="11775" max="11775" width="39.109375" bestFit="1" customWidth="1"/>
    <col min="11776" max="11777" width="0" hidden="1" customWidth="1"/>
    <col min="11778" max="11778" width="7.109375" customWidth="1"/>
    <col min="11779" max="11779" width="10.33203125" bestFit="1" customWidth="1"/>
    <col min="11780" max="11780" width="0" hidden="1" customWidth="1"/>
    <col min="11781" max="11781" width="15.5546875" customWidth="1"/>
    <col min="11782" max="11782" width="15.44140625" bestFit="1" customWidth="1"/>
    <col min="11783" max="11784" width="0" hidden="1" customWidth="1"/>
    <col min="11785" max="11785" width="10.33203125" customWidth="1"/>
    <col min="12031" max="12031" width="39.109375" bestFit="1" customWidth="1"/>
    <col min="12032" max="12033" width="0" hidden="1" customWidth="1"/>
    <col min="12034" max="12034" width="7.109375" customWidth="1"/>
    <col min="12035" max="12035" width="10.33203125" bestFit="1" customWidth="1"/>
    <col min="12036" max="12036" width="0" hidden="1" customWidth="1"/>
    <col min="12037" max="12037" width="15.5546875" customWidth="1"/>
    <col min="12038" max="12038" width="15.44140625" bestFit="1" customWidth="1"/>
    <col min="12039" max="12040" width="0" hidden="1" customWidth="1"/>
    <col min="12041" max="12041" width="10.33203125" customWidth="1"/>
    <col min="12287" max="12287" width="39.109375" bestFit="1" customWidth="1"/>
    <col min="12288" max="12289" width="0" hidden="1" customWidth="1"/>
    <col min="12290" max="12290" width="7.109375" customWidth="1"/>
    <col min="12291" max="12291" width="10.33203125" bestFit="1" customWidth="1"/>
    <col min="12292" max="12292" width="0" hidden="1" customWidth="1"/>
    <col min="12293" max="12293" width="15.5546875" customWidth="1"/>
    <col min="12294" max="12294" width="15.44140625" bestFit="1" customWidth="1"/>
    <col min="12295" max="12296" width="0" hidden="1" customWidth="1"/>
    <col min="12297" max="12297" width="10.33203125" customWidth="1"/>
    <col min="12543" max="12543" width="39.109375" bestFit="1" customWidth="1"/>
    <col min="12544" max="12545" width="0" hidden="1" customWidth="1"/>
    <col min="12546" max="12546" width="7.109375" customWidth="1"/>
    <col min="12547" max="12547" width="10.33203125" bestFit="1" customWidth="1"/>
    <col min="12548" max="12548" width="0" hidden="1" customWidth="1"/>
    <col min="12549" max="12549" width="15.5546875" customWidth="1"/>
    <col min="12550" max="12550" width="15.44140625" bestFit="1" customWidth="1"/>
    <col min="12551" max="12552" width="0" hidden="1" customWidth="1"/>
    <col min="12553" max="12553" width="10.33203125" customWidth="1"/>
    <col min="12799" max="12799" width="39.109375" bestFit="1" customWidth="1"/>
    <col min="12800" max="12801" width="0" hidden="1" customWidth="1"/>
    <col min="12802" max="12802" width="7.109375" customWidth="1"/>
    <col min="12803" max="12803" width="10.33203125" bestFit="1" customWidth="1"/>
    <col min="12804" max="12804" width="0" hidden="1" customWidth="1"/>
    <col min="12805" max="12805" width="15.5546875" customWidth="1"/>
    <col min="12806" max="12806" width="15.44140625" bestFit="1" customWidth="1"/>
    <col min="12807" max="12808" width="0" hidden="1" customWidth="1"/>
    <col min="12809" max="12809" width="10.33203125" customWidth="1"/>
    <col min="13055" max="13055" width="39.109375" bestFit="1" customWidth="1"/>
    <col min="13056" max="13057" width="0" hidden="1" customWidth="1"/>
    <col min="13058" max="13058" width="7.109375" customWidth="1"/>
    <col min="13059" max="13059" width="10.33203125" bestFit="1" customWidth="1"/>
    <col min="13060" max="13060" width="0" hidden="1" customWidth="1"/>
    <col min="13061" max="13061" width="15.5546875" customWidth="1"/>
    <col min="13062" max="13062" width="15.44140625" bestFit="1" customWidth="1"/>
    <col min="13063" max="13064" width="0" hidden="1" customWidth="1"/>
    <col min="13065" max="13065" width="10.33203125" customWidth="1"/>
    <col min="13311" max="13311" width="39.109375" bestFit="1" customWidth="1"/>
    <col min="13312" max="13313" width="0" hidden="1" customWidth="1"/>
    <col min="13314" max="13314" width="7.109375" customWidth="1"/>
    <col min="13315" max="13315" width="10.33203125" bestFit="1" customWidth="1"/>
    <col min="13316" max="13316" width="0" hidden="1" customWidth="1"/>
    <col min="13317" max="13317" width="15.5546875" customWidth="1"/>
    <col min="13318" max="13318" width="15.44140625" bestFit="1" customWidth="1"/>
    <col min="13319" max="13320" width="0" hidden="1" customWidth="1"/>
    <col min="13321" max="13321" width="10.33203125" customWidth="1"/>
    <col min="13567" max="13567" width="39.109375" bestFit="1" customWidth="1"/>
    <col min="13568" max="13569" width="0" hidden="1" customWidth="1"/>
    <col min="13570" max="13570" width="7.109375" customWidth="1"/>
    <col min="13571" max="13571" width="10.33203125" bestFit="1" customWidth="1"/>
    <col min="13572" max="13572" width="0" hidden="1" customWidth="1"/>
    <col min="13573" max="13573" width="15.5546875" customWidth="1"/>
    <col min="13574" max="13574" width="15.44140625" bestFit="1" customWidth="1"/>
    <col min="13575" max="13576" width="0" hidden="1" customWidth="1"/>
    <col min="13577" max="13577" width="10.33203125" customWidth="1"/>
    <col min="13823" max="13823" width="39.109375" bestFit="1" customWidth="1"/>
    <col min="13824" max="13825" width="0" hidden="1" customWidth="1"/>
    <col min="13826" max="13826" width="7.109375" customWidth="1"/>
    <col min="13827" max="13827" width="10.33203125" bestFit="1" customWidth="1"/>
    <col min="13828" max="13828" width="0" hidden="1" customWidth="1"/>
    <col min="13829" max="13829" width="15.5546875" customWidth="1"/>
    <col min="13830" max="13830" width="15.44140625" bestFit="1" customWidth="1"/>
    <col min="13831" max="13832" width="0" hidden="1" customWidth="1"/>
    <col min="13833" max="13833" width="10.33203125" customWidth="1"/>
    <col min="14079" max="14079" width="39.109375" bestFit="1" customWidth="1"/>
    <col min="14080" max="14081" width="0" hidden="1" customWidth="1"/>
    <col min="14082" max="14082" width="7.109375" customWidth="1"/>
    <col min="14083" max="14083" width="10.33203125" bestFit="1" customWidth="1"/>
    <col min="14084" max="14084" width="0" hidden="1" customWidth="1"/>
    <col min="14085" max="14085" width="15.5546875" customWidth="1"/>
    <col min="14086" max="14086" width="15.44140625" bestFit="1" customWidth="1"/>
    <col min="14087" max="14088" width="0" hidden="1" customWidth="1"/>
    <col min="14089" max="14089" width="10.33203125" customWidth="1"/>
    <col min="14335" max="14335" width="39.109375" bestFit="1" customWidth="1"/>
    <col min="14336" max="14337" width="0" hidden="1" customWidth="1"/>
    <col min="14338" max="14338" width="7.109375" customWidth="1"/>
    <col min="14339" max="14339" width="10.33203125" bestFit="1" customWidth="1"/>
    <col min="14340" max="14340" width="0" hidden="1" customWidth="1"/>
    <col min="14341" max="14341" width="15.5546875" customWidth="1"/>
    <col min="14342" max="14342" width="15.44140625" bestFit="1" customWidth="1"/>
    <col min="14343" max="14344" width="0" hidden="1" customWidth="1"/>
    <col min="14345" max="14345" width="10.33203125" customWidth="1"/>
    <col min="14591" max="14591" width="39.109375" bestFit="1" customWidth="1"/>
    <col min="14592" max="14593" width="0" hidden="1" customWidth="1"/>
    <col min="14594" max="14594" width="7.109375" customWidth="1"/>
    <col min="14595" max="14595" width="10.33203125" bestFit="1" customWidth="1"/>
    <col min="14596" max="14596" width="0" hidden="1" customWidth="1"/>
    <col min="14597" max="14597" width="15.5546875" customWidth="1"/>
    <col min="14598" max="14598" width="15.44140625" bestFit="1" customWidth="1"/>
    <col min="14599" max="14600" width="0" hidden="1" customWidth="1"/>
    <col min="14601" max="14601" width="10.33203125" customWidth="1"/>
    <col min="14847" max="14847" width="39.109375" bestFit="1" customWidth="1"/>
    <col min="14848" max="14849" width="0" hidden="1" customWidth="1"/>
    <col min="14850" max="14850" width="7.109375" customWidth="1"/>
    <col min="14851" max="14851" width="10.33203125" bestFit="1" customWidth="1"/>
    <col min="14852" max="14852" width="0" hidden="1" customWidth="1"/>
    <col min="14853" max="14853" width="15.5546875" customWidth="1"/>
    <col min="14854" max="14854" width="15.44140625" bestFit="1" customWidth="1"/>
    <col min="14855" max="14856" width="0" hidden="1" customWidth="1"/>
    <col min="14857" max="14857" width="10.33203125" customWidth="1"/>
    <col min="15103" max="15103" width="39.109375" bestFit="1" customWidth="1"/>
    <col min="15104" max="15105" width="0" hidden="1" customWidth="1"/>
    <col min="15106" max="15106" width="7.109375" customWidth="1"/>
    <col min="15107" max="15107" width="10.33203125" bestFit="1" customWidth="1"/>
    <col min="15108" max="15108" width="0" hidden="1" customWidth="1"/>
    <col min="15109" max="15109" width="15.5546875" customWidth="1"/>
    <col min="15110" max="15110" width="15.44140625" bestFit="1" customWidth="1"/>
    <col min="15111" max="15112" width="0" hidden="1" customWidth="1"/>
    <col min="15113" max="15113" width="10.33203125" customWidth="1"/>
    <col min="15359" max="15359" width="39.109375" bestFit="1" customWidth="1"/>
    <col min="15360" max="15361" width="0" hidden="1" customWidth="1"/>
    <col min="15362" max="15362" width="7.109375" customWidth="1"/>
    <col min="15363" max="15363" width="10.33203125" bestFit="1" customWidth="1"/>
    <col min="15364" max="15364" width="0" hidden="1" customWidth="1"/>
    <col min="15365" max="15365" width="15.5546875" customWidth="1"/>
    <col min="15366" max="15366" width="15.44140625" bestFit="1" customWidth="1"/>
    <col min="15367" max="15368" width="0" hidden="1" customWidth="1"/>
    <col min="15369" max="15369" width="10.33203125" customWidth="1"/>
    <col min="15615" max="15615" width="39.109375" bestFit="1" customWidth="1"/>
    <col min="15616" max="15617" width="0" hidden="1" customWidth="1"/>
    <col min="15618" max="15618" width="7.109375" customWidth="1"/>
    <col min="15619" max="15619" width="10.33203125" bestFit="1" customWidth="1"/>
    <col min="15620" max="15620" width="0" hidden="1" customWidth="1"/>
    <col min="15621" max="15621" width="15.5546875" customWidth="1"/>
    <col min="15622" max="15622" width="15.44140625" bestFit="1" customWidth="1"/>
    <col min="15623" max="15624" width="0" hidden="1" customWidth="1"/>
    <col min="15625" max="15625" width="10.33203125" customWidth="1"/>
    <col min="15871" max="15871" width="39.109375" bestFit="1" customWidth="1"/>
    <col min="15872" max="15873" width="0" hidden="1" customWidth="1"/>
    <col min="15874" max="15874" width="7.109375" customWidth="1"/>
    <col min="15875" max="15875" width="10.33203125" bestFit="1" customWidth="1"/>
    <col min="15876" max="15876" width="0" hidden="1" customWidth="1"/>
    <col min="15877" max="15877" width="15.5546875" customWidth="1"/>
    <col min="15878" max="15878" width="15.44140625" bestFit="1" customWidth="1"/>
    <col min="15879" max="15880" width="0" hidden="1" customWidth="1"/>
    <col min="15881" max="15881" width="10.33203125" customWidth="1"/>
    <col min="16127" max="16127" width="39.109375" bestFit="1" customWidth="1"/>
    <col min="16128" max="16129" width="0" hidden="1" customWidth="1"/>
    <col min="16130" max="16130" width="7.109375" customWidth="1"/>
    <col min="16131" max="16131" width="10.33203125" bestFit="1" customWidth="1"/>
    <col min="16132" max="16132" width="0" hidden="1" customWidth="1"/>
    <col min="16133" max="16133" width="15.5546875" customWidth="1"/>
    <col min="16134" max="16134" width="15.44140625" bestFit="1" customWidth="1"/>
    <col min="16135" max="16136" width="0" hidden="1" customWidth="1"/>
    <col min="16137" max="16137" width="10.33203125" customWidth="1"/>
  </cols>
  <sheetData>
    <row r="2" spans="1:9" x14ac:dyDescent="0.3">
      <c r="B2" s="24" t="s">
        <v>85</v>
      </c>
    </row>
    <row r="4" spans="1:9" s="1" customFormat="1" ht="43.2" x14ac:dyDescent="0.3">
      <c r="A4" s="15" t="s">
        <v>13</v>
      </c>
      <c r="B4" s="13" t="s">
        <v>14</v>
      </c>
      <c r="C4" s="13" t="s">
        <v>15</v>
      </c>
      <c r="D4" s="14" t="s">
        <v>0</v>
      </c>
      <c r="E4" s="14" t="s">
        <v>1</v>
      </c>
      <c r="F4" s="14" t="s">
        <v>16</v>
      </c>
      <c r="G4" s="14" t="s">
        <v>17</v>
      </c>
      <c r="H4" s="20" t="s">
        <v>86</v>
      </c>
      <c r="I4" s="13" t="s">
        <v>2</v>
      </c>
    </row>
    <row r="5" spans="1:9" ht="100.8" x14ac:dyDescent="0.3">
      <c r="A5" s="16"/>
      <c r="B5" s="3" t="s">
        <v>93</v>
      </c>
      <c r="C5" s="4">
        <v>1</v>
      </c>
      <c r="D5" s="5">
        <v>70000</v>
      </c>
      <c r="E5" s="5">
        <f>C5*D5</f>
        <v>70000</v>
      </c>
      <c r="F5" s="5">
        <f>ROUND(E5*0.19,2)</f>
        <v>13300</v>
      </c>
      <c r="G5" s="5">
        <v>0</v>
      </c>
      <c r="H5" s="6">
        <f>E5+F5</f>
        <v>83300</v>
      </c>
      <c r="I5" s="62" t="s">
        <v>92</v>
      </c>
    </row>
    <row r="6" spans="1:9" ht="57.6" x14ac:dyDescent="0.3">
      <c r="A6" s="16"/>
      <c r="B6" s="3" t="s">
        <v>94</v>
      </c>
      <c r="C6" s="4">
        <v>1</v>
      </c>
      <c r="D6" s="5">
        <v>9000</v>
      </c>
      <c r="E6" s="5">
        <f t="shared" ref="E6:E16" si="0">C6*D6</f>
        <v>9000</v>
      </c>
      <c r="F6" s="5">
        <f t="shared" ref="F6:F16" si="1">ROUND(E6*0.19,2)</f>
        <v>1710</v>
      </c>
      <c r="G6" s="5">
        <v>0</v>
      </c>
      <c r="H6" s="6">
        <f t="shared" ref="H6:H16" si="2">E6+F6</f>
        <v>10710</v>
      </c>
      <c r="I6" s="62" t="s">
        <v>91</v>
      </c>
    </row>
    <row r="7" spans="1:9" ht="57.6" x14ac:dyDescent="0.3">
      <c r="A7" s="16"/>
      <c r="B7" s="3" t="s">
        <v>95</v>
      </c>
      <c r="C7" s="4">
        <v>1</v>
      </c>
      <c r="D7" s="5">
        <v>7000</v>
      </c>
      <c r="E7" s="5">
        <f t="shared" ref="E7" si="3">C7*D7</f>
        <v>7000</v>
      </c>
      <c r="F7" s="5">
        <f t="shared" ref="F7" si="4">ROUND(E7*0.19,2)</f>
        <v>1330</v>
      </c>
      <c r="G7" s="5">
        <v>1</v>
      </c>
      <c r="H7" s="6">
        <f t="shared" ref="H7" si="5">E7+F7</f>
        <v>8330</v>
      </c>
      <c r="I7" s="62" t="s">
        <v>91</v>
      </c>
    </row>
    <row r="8" spans="1:9" ht="57.6" x14ac:dyDescent="0.3">
      <c r="A8" s="16"/>
      <c r="B8" s="3" t="s">
        <v>3</v>
      </c>
      <c r="C8" s="4">
        <v>1</v>
      </c>
      <c r="D8" s="5">
        <v>3000</v>
      </c>
      <c r="E8" s="5">
        <f t="shared" si="0"/>
        <v>3000</v>
      </c>
      <c r="F8" s="5">
        <f t="shared" si="1"/>
        <v>570</v>
      </c>
      <c r="G8" s="5">
        <v>0</v>
      </c>
      <c r="H8" s="6">
        <f t="shared" si="2"/>
        <v>3570</v>
      </c>
      <c r="I8" s="62" t="s">
        <v>91</v>
      </c>
    </row>
    <row r="9" spans="1:9" ht="57.6" x14ac:dyDescent="0.3">
      <c r="A9" s="16"/>
      <c r="B9" s="3" t="s">
        <v>4</v>
      </c>
      <c r="C9" s="4">
        <v>1</v>
      </c>
      <c r="D9" s="5">
        <v>1500</v>
      </c>
      <c r="E9" s="5">
        <f t="shared" si="0"/>
        <v>1500</v>
      </c>
      <c r="F9" s="5">
        <f t="shared" si="1"/>
        <v>285</v>
      </c>
      <c r="G9" s="5">
        <v>0</v>
      </c>
      <c r="H9" s="6">
        <f t="shared" si="2"/>
        <v>1785</v>
      </c>
      <c r="I9" s="62" t="s">
        <v>91</v>
      </c>
    </row>
    <row r="10" spans="1:9" ht="57.6" x14ac:dyDescent="0.3">
      <c r="A10" s="16"/>
      <c r="B10" s="3" t="s">
        <v>5</v>
      </c>
      <c r="C10" s="4">
        <v>1</v>
      </c>
      <c r="D10" s="5">
        <v>1000</v>
      </c>
      <c r="E10" s="5">
        <f t="shared" si="0"/>
        <v>1000</v>
      </c>
      <c r="F10" s="5">
        <f t="shared" si="1"/>
        <v>190</v>
      </c>
      <c r="G10" s="5">
        <v>0</v>
      </c>
      <c r="H10" s="6">
        <f t="shared" si="2"/>
        <v>1190</v>
      </c>
      <c r="I10" s="62" t="s">
        <v>91</v>
      </c>
    </row>
    <row r="11" spans="1:9" ht="57.6" x14ac:dyDescent="0.3">
      <c r="A11" s="16"/>
      <c r="B11" s="3" t="s">
        <v>6</v>
      </c>
      <c r="C11" s="4">
        <v>9</v>
      </c>
      <c r="D11" s="5">
        <v>3000</v>
      </c>
      <c r="E11" s="5">
        <f t="shared" si="0"/>
        <v>27000</v>
      </c>
      <c r="F11" s="5">
        <v>0</v>
      </c>
      <c r="G11" s="5">
        <v>0</v>
      </c>
      <c r="H11" s="6">
        <f t="shared" si="2"/>
        <v>27000</v>
      </c>
      <c r="I11" s="62" t="s">
        <v>91</v>
      </c>
    </row>
    <row r="12" spans="1:9" ht="57.6" x14ac:dyDescent="0.3">
      <c r="A12" s="16"/>
      <c r="B12" s="2" t="s">
        <v>7</v>
      </c>
      <c r="C12" s="4">
        <v>9</v>
      </c>
      <c r="D12" s="5">
        <v>2200</v>
      </c>
      <c r="E12" s="5">
        <f t="shared" si="0"/>
        <v>19800</v>
      </c>
      <c r="F12" s="5">
        <v>0</v>
      </c>
      <c r="G12" s="5">
        <v>0</v>
      </c>
      <c r="H12" s="6">
        <f t="shared" si="2"/>
        <v>19800</v>
      </c>
      <c r="I12" s="62" t="s">
        <v>91</v>
      </c>
    </row>
    <row r="13" spans="1:9" ht="57.6" x14ac:dyDescent="0.3">
      <c r="A13" s="16"/>
      <c r="B13" s="3" t="s">
        <v>8</v>
      </c>
      <c r="C13" s="4">
        <v>1</v>
      </c>
      <c r="D13" s="5">
        <v>4000</v>
      </c>
      <c r="E13" s="5">
        <f t="shared" si="0"/>
        <v>4000</v>
      </c>
      <c r="F13" s="5">
        <f t="shared" si="1"/>
        <v>760</v>
      </c>
      <c r="G13" s="5">
        <v>0</v>
      </c>
      <c r="H13" s="6">
        <f t="shared" si="2"/>
        <v>4760</v>
      </c>
      <c r="I13" s="62" t="s">
        <v>91</v>
      </c>
    </row>
    <row r="14" spans="1:9" ht="57.6" x14ac:dyDescent="0.3">
      <c r="A14" s="16"/>
      <c r="B14" s="3" t="s">
        <v>9</v>
      </c>
      <c r="C14" s="4">
        <v>1</v>
      </c>
      <c r="D14" s="5">
        <v>4500</v>
      </c>
      <c r="E14" s="5">
        <f t="shared" si="0"/>
        <v>4500</v>
      </c>
      <c r="F14" s="5">
        <f t="shared" si="1"/>
        <v>855</v>
      </c>
      <c r="G14" s="5">
        <v>0</v>
      </c>
      <c r="H14" s="6">
        <f t="shared" si="2"/>
        <v>5355</v>
      </c>
      <c r="I14" s="62" t="s">
        <v>91</v>
      </c>
    </row>
    <row r="15" spans="1:9" ht="57.6" x14ac:dyDescent="0.3">
      <c r="A15" s="16"/>
      <c r="B15" s="3" t="s">
        <v>10</v>
      </c>
      <c r="C15" s="4">
        <v>1</v>
      </c>
      <c r="D15" s="5">
        <v>4000</v>
      </c>
      <c r="E15" s="5">
        <f t="shared" si="0"/>
        <v>4000</v>
      </c>
      <c r="F15" s="5">
        <f t="shared" si="1"/>
        <v>760</v>
      </c>
      <c r="G15" s="5">
        <v>0</v>
      </c>
      <c r="H15" s="6">
        <f t="shared" si="2"/>
        <v>4760</v>
      </c>
      <c r="I15" s="62" t="s">
        <v>91</v>
      </c>
    </row>
    <row r="16" spans="1:9" ht="57.6" x14ac:dyDescent="0.3">
      <c r="A16" s="16"/>
      <c r="B16" s="3" t="s">
        <v>11</v>
      </c>
      <c r="C16" s="4">
        <v>1</v>
      </c>
      <c r="D16" s="5">
        <v>6300</v>
      </c>
      <c r="E16" s="5">
        <f t="shared" si="0"/>
        <v>6300</v>
      </c>
      <c r="F16" s="5">
        <f t="shared" si="1"/>
        <v>1197</v>
      </c>
      <c r="G16" s="5">
        <v>0</v>
      </c>
      <c r="H16" s="6">
        <f t="shared" si="2"/>
        <v>7497</v>
      </c>
      <c r="I16" s="62" t="s">
        <v>91</v>
      </c>
    </row>
    <row r="17" spans="1:9" x14ac:dyDescent="0.3">
      <c r="A17" s="16"/>
      <c r="B17" s="7" t="s">
        <v>12</v>
      </c>
      <c r="C17" s="8"/>
      <c r="D17" s="9"/>
      <c r="E17" s="9">
        <f>SUM(E5:E16)</f>
        <v>157100</v>
      </c>
      <c r="F17" s="9">
        <f t="shared" ref="F17:H17" si="6">SUM(F5:F16)</f>
        <v>20957</v>
      </c>
      <c r="G17" s="9">
        <f t="shared" si="6"/>
        <v>1</v>
      </c>
      <c r="H17" s="17">
        <f t="shared" si="6"/>
        <v>178057</v>
      </c>
      <c r="I17" s="16"/>
    </row>
    <row r="18" spans="1:9" x14ac:dyDescent="0.3">
      <c r="B18" s="10"/>
      <c r="C18" s="10"/>
      <c r="D18" s="11"/>
      <c r="E18" s="11"/>
      <c r="F18" s="11"/>
      <c r="G18" s="11"/>
      <c r="H18" s="11"/>
      <c r="I18" s="11"/>
    </row>
    <row r="19" spans="1:9" x14ac:dyDescent="0.3">
      <c r="B19" s="24" t="s">
        <v>87</v>
      </c>
    </row>
    <row r="21" spans="1:9" ht="43.2" x14ac:dyDescent="0.3">
      <c r="A21" s="15" t="s">
        <v>13</v>
      </c>
      <c r="B21" s="13" t="s">
        <v>14</v>
      </c>
      <c r="C21" s="13" t="s">
        <v>15</v>
      </c>
      <c r="D21" s="14" t="s">
        <v>0</v>
      </c>
      <c r="E21" s="14" t="s">
        <v>1</v>
      </c>
      <c r="F21" s="14" t="s">
        <v>16</v>
      </c>
      <c r="G21" s="14" t="s">
        <v>17</v>
      </c>
      <c r="H21" s="19" t="s">
        <v>86</v>
      </c>
      <c r="I21" s="13" t="s">
        <v>2</v>
      </c>
    </row>
    <row r="22" spans="1:9" ht="100.8" x14ac:dyDescent="0.3">
      <c r="A22" s="16"/>
      <c r="B22" s="3" t="s">
        <v>96</v>
      </c>
      <c r="C22" s="4">
        <v>1</v>
      </c>
      <c r="D22" s="5">
        <v>70000</v>
      </c>
      <c r="E22" s="5">
        <f>C22*D22</f>
        <v>70000</v>
      </c>
      <c r="F22" s="5">
        <v>0</v>
      </c>
      <c r="G22" s="5">
        <f>ROUND(E22*0.19,2)</f>
        <v>13300</v>
      </c>
      <c r="H22" s="6">
        <f t="shared" ref="H22:H33" si="7">E22</f>
        <v>70000</v>
      </c>
      <c r="I22" s="62" t="s">
        <v>92</v>
      </c>
    </row>
    <row r="23" spans="1:9" ht="57.6" x14ac:dyDescent="0.3">
      <c r="A23" s="16"/>
      <c r="B23" s="3" t="s">
        <v>94</v>
      </c>
      <c r="C23" s="4">
        <v>1</v>
      </c>
      <c r="D23" s="5">
        <v>9000</v>
      </c>
      <c r="E23" s="5">
        <f t="shared" ref="E23:E33" si="8">C23*D23</f>
        <v>9000</v>
      </c>
      <c r="F23" s="5">
        <v>0</v>
      </c>
      <c r="G23" s="5">
        <f t="shared" ref="G23:G33" si="9">ROUND(E23*0.19,2)</f>
        <v>1710</v>
      </c>
      <c r="H23" s="6">
        <f t="shared" si="7"/>
        <v>9000</v>
      </c>
      <c r="I23" s="62" t="s">
        <v>91</v>
      </c>
    </row>
    <row r="24" spans="1:9" ht="57.6" x14ac:dyDescent="0.3">
      <c r="A24" s="16"/>
      <c r="B24" s="3" t="s">
        <v>97</v>
      </c>
      <c r="C24" s="4">
        <v>1</v>
      </c>
      <c r="D24" s="5">
        <v>7000</v>
      </c>
      <c r="E24" s="5">
        <f t="shared" ref="E24" si="10">C24*D24</f>
        <v>7000</v>
      </c>
      <c r="F24" s="5">
        <v>1</v>
      </c>
      <c r="G24" s="5">
        <f t="shared" ref="G24" si="11">ROUND(E24*0.19,2)</f>
        <v>1330</v>
      </c>
      <c r="H24" s="6">
        <f t="shared" ref="H24" si="12">E24</f>
        <v>7000</v>
      </c>
      <c r="I24" s="62" t="s">
        <v>91</v>
      </c>
    </row>
    <row r="25" spans="1:9" ht="57.6" x14ac:dyDescent="0.3">
      <c r="A25" s="16"/>
      <c r="B25" s="3" t="s">
        <v>3</v>
      </c>
      <c r="C25" s="4">
        <v>1</v>
      </c>
      <c r="D25" s="5">
        <v>3000</v>
      </c>
      <c r="E25" s="5">
        <f t="shared" si="8"/>
        <v>3000</v>
      </c>
      <c r="F25" s="5">
        <v>0</v>
      </c>
      <c r="G25" s="5">
        <f t="shared" si="9"/>
        <v>570</v>
      </c>
      <c r="H25" s="6">
        <f t="shared" si="7"/>
        <v>3000</v>
      </c>
      <c r="I25" s="62" t="s">
        <v>91</v>
      </c>
    </row>
    <row r="26" spans="1:9" ht="57.6" x14ac:dyDescent="0.3">
      <c r="A26" s="16"/>
      <c r="B26" s="3" t="s">
        <v>4</v>
      </c>
      <c r="C26" s="4">
        <v>1</v>
      </c>
      <c r="D26" s="5">
        <v>1500</v>
      </c>
      <c r="E26" s="5">
        <f t="shared" si="8"/>
        <v>1500</v>
      </c>
      <c r="F26" s="5">
        <v>0</v>
      </c>
      <c r="G26" s="5">
        <f t="shared" si="9"/>
        <v>285</v>
      </c>
      <c r="H26" s="6">
        <f t="shared" si="7"/>
        <v>1500</v>
      </c>
      <c r="I26" s="62" t="s">
        <v>91</v>
      </c>
    </row>
    <row r="27" spans="1:9" ht="57.6" x14ac:dyDescent="0.3">
      <c r="A27" s="16"/>
      <c r="B27" s="3" t="s">
        <v>5</v>
      </c>
      <c r="C27" s="4">
        <v>1</v>
      </c>
      <c r="D27" s="5">
        <v>1000</v>
      </c>
      <c r="E27" s="5">
        <f t="shared" si="8"/>
        <v>1000</v>
      </c>
      <c r="F27" s="5">
        <v>0</v>
      </c>
      <c r="G27" s="5">
        <f t="shared" si="9"/>
        <v>190</v>
      </c>
      <c r="H27" s="6">
        <f t="shared" si="7"/>
        <v>1000</v>
      </c>
      <c r="I27" s="62" t="s">
        <v>91</v>
      </c>
    </row>
    <row r="28" spans="1:9" ht="57.6" x14ac:dyDescent="0.3">
      <c r="A28" s="16"/>
      <c r="B28" s="3" t="s">
        <v>6</v>
      </c>
      <c r="C28" s="4">
        <v>9</v>
      </c>
      <c r="D28" s="5">
        <v>3000</v>
      </c>
      <c r="E28" s="5">
        <f t="shared" si="8"/>
        <v>27000</v>
      </c>
      <c r="F28" s="5">
        <v>0</v>
      </c>
      <c r="G28" s="5">
        <v>0</v>
      </c>
      <c r="H28" s="6">
        <f t="shared" si="7"/>
        <v>27000</v>
      </c>
      <c r="I28" s="62" t="s">
        <v>91</v>
      </c>
    </row>
    <row r="29" spans="1:9" ht="57.6" x14ac:dyDescent="0.3">
      <c r="A29" s="16"/>
      <c r="B29" s="2" t="s">
        <v>7</v>
      </c>
      <c r="C29" s="4">
        <v>9</v>
      </c>
      <c r="D29" s="5">
        <v>2200</v>
      </c>
      <c r="E29" s="5">
        <f t="shared" si="8"/>
        <v>19800</v>
      </c>
      <c r="F29" s="5">
        <v>0</v>
      </c>
      <c r="G29" s="5">
        <v>0</v>
      </c>
      <c r="H29" s="6">
        <f t="shared" si="7"/>
        <v>19800</v>
      </c>
      <c r="I29" s="62" t="s">
        <v>91</v>
      </c>
    </row>
    <row r="30" spans="1:9" ht="57.6" x14ac:dyDescent="0.3">
      <c r="A30" s="16"/>
      <c r="B30" s="3" t="s">
        <v>8</v>
      </c>
      <c r="C30" s="4">
        <v>1</v>
      </c>
      <c r="D30" s="5">
        <v>4000</v>
      </c>
      <c r="E30" s="5">
        <f t="shared" si="8"/>
        <v>4000</v>
      </c>
      <c r="F30" s="5">
        <v>0</v>
      </c>
      <c r="G30" s="5">
        <f t="shared" si="9"/>
        <v>760</v>
      </c>
      <c r="H30" s="6">
        <f t="shared" si="7"/>
        <v>4000</v>
      </c>
      <c r="I30" s="62" t="s">
        <v>91</v>
      </c>
    </row>
    <row r="31" spans="1:9" ht="57.6" x14ac:dyDescent="0.3">
      <c r="A31" s="16"/>
      <c r="B31" s="3" t="s">
        <v>9</v>
      </c>
      <c r="C31" s="4">
        <v>1</v>
      </c>
      <c r="D31" s="5">
        <v>4500</v>
      </c>
      <c r="E31" s="5">
        <f t="shared" si="8"/>
        <v>4500</v>
      </c>
      <c r="F31" s="5">
        <v>0</v>
      </c>
      <c r="G31" s="5">
        <f t="shared" si="9"/>
        <v>855</v>
      </c>
      <c r="H31" s="6">
        <f t="shared" si="7"/>
        <v>4500</v>
      </c>
      <c r="I31" s="62" t="s">
        <v>91</v>
      </c>
    </row>
    <row r="32" spans="1:9" ht="57.6" x14ac:dyDescent="0.3">
      <c r="A32" s="16"/>
      <c r="B32" s="3" t="s">
        <v>10</v>
      </c>
      <c r="C32" s="4">
        <v>1</v>
      </c>
      <c r="D32" s="5">
        <v>4000</v>
      </c>
      <c r="E32" s="5">
        <f t="shared" si="8"/>
        <v>4000</v>
      </c>
      <c r="F32" s="5">
        <v>0</v>
      </c>
      <c r="G32" s="5">
        <f t="shared" si="9"/>
        <v>760</v>
      </c>
      <c r="H32" s="6">
        <f t="shared" si="7"/>
        <v>4000</v>
      </c>
      <c r="I32" s="62" t="s">
        <v>91</v>
      </c>
    </row>
    <row r="33" spans="1:9" ht="57.6" x14ac:dyDescent="0.3">
      <c r="A33" s="16"/>
      <c r="B33" s="3" t="s">
        <v>11</v>
      </c>
      <c r="C33" s="4">
        <v>1</v>
      </c>
      <c r="D33" s="5">
        <v>6300</v>
      </c>
      <c r="E33" s="5">
        <f t="shared" si="8"/>
        <v>6300</v>
      </c>
      <c r="F33" s="5">
        <v>0</v>
      </c>
      <c r="G33" s="5">
        <f t="shared" si="9"/>
        <v>1197</v>
      </c>
      <c r="H33" s="6">
        <f t="shared" si="7"/>
        <v>6300</v>
      </c>
      <c r="I33" s="62" t="s">
        <v>91</v>
      </c>
    </row>
    <row r="34" spans="1:9" x14ac:dyDescent="0.3">
      <c r="A34" s="16"/>
      <c r="B34" s="7" t="s">
        <v>12</v>
      </c>
      <c r="C34" s="8"/>
      <c r="D34" s="9"/>
      <c r="E34" s="9">
        <f>SUM(E22:E33)</f>
        <v>157100</v>
      </c>
      <c r="F34" s="9">
        <f t="shared" ref="F34:G34" si="13">SUM(F22:F33)</f>
        <v>1</v>
      </c>
      <c r="G34" s="9">
        <f t="shared" si="13"/>
        <v>20957</v>
      </c>
      <c r="H34" s="18">
        <f>SUM(H22:H33)</f>
        <v>157100</v>
      </c>
      <c r="I34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17"/>
  <sheetViews>
    <sheetView workbookViewId="0">
      <selection activeCell="D26" sqref="D26"/>
    </sheetView>
  </sheetViews>
  <sheetFormatPr defaultRowHeight="14.4" x14ac:dyDescent="0.3"/>
  <cols>
    <col min="1" max="1" width="25.77734375" bestFit="1" customWidth="1"/>
    <col min="2" max="2" width="17.5546875" customWidth="1"/>
    <col min="3" max="3" width="22" customWidth="1"/>
    <col min="257" max="257" width="25.77734375" bestFit="1" customWidth="1"/>
    <col min="258" max="258" width="17.5546875" customWidth="1"/>
    <col min="259" max="259" width="22" customWidth="1"/>
    <col min="513" max="513" width="25.77734375" bestFit="1" customWidth="1"/>
    <col min="514" max="514" width="17.5546875" customWidth="1"/>
    <col min="515" max="515" width="22" customWidth="1"/>
    <col min="769" max="769" width="25.77734375" bestFit="1" customWidth="1"/>
    <col min="770" max="770" width="17.5546875" customWidth="1"/>
    <col min="771" max="771" width="22" customWidth="1"/>
    <col min="1025" max="1025" width="25.77734375" bestFit="1" customWidth="1"/>
    <col min="1026" max="1026" width="17.5546875" customWidth="1"/>
    <col min="1027" max="1027" width="22" customWidth="1"/>
    <col min="1281" max="1281" width="25.77734375" bestFit="1" customWidth="1"/>
    <col min="1282" max="1282" width="17.5546875" customWidth="1"/>
    <col min="1283" max="1283" width="22" customWidth="1"/>
    <col min="1537" max="1537" width="25.77734375" bestFit="1" customWidth="1"/>
    <col min="1538" max="1538" width="17.5546875" customWidth="1"/>
    <col min="1539" max="1539" width="22" customWidth="1"/>
    <col min="1793" max="1793" width="25.77734375" bestFit="1" customWidth="1"/>
    <col min="1794" max="1794" width="17.5546875" customWidth="1"/>
    <col min="1795" max="1795" width="22" customWidth="1"/>
    <col min="2049" max="2049" width="25.77734375" bestFit="1" customWidth="1"/>
    <col min="2050" max="2050" width="17.5546875" customWidth="1"/>
    <col min="2051" max="2051" width="22" customWidth="1"/>
    <col min="2305" max="2305" width="25.77734375" bestFit="1" customWidth="1"/>
    <col min="2306" max="2306" width="17.5546875" customWidth="1"/>
    <col min="2307" max="2307" width="22" customWidth="1"/>
    <col min="2561" max="2561" width="25.77734375" bestFit="1" customWidth="1"/>
    <col min="2562" max="2562" width="17.5546875" customWidth="1"/>
    <col min="2563" max="2563" width="22" customWidth="1"/>
    <col min="2817" max="2817" width="25.77734375" bestFit="1" customWidth="1"/>
    <col min="2818" max="2818" width="17.5546875" customWidth="1"/>
    <col min="2819" max="2819" width="22" customWidth="1"/>
    <col min="3073" max="3073" width="25.77734375" bestFit="1" customWidth="1"/>
    <col min="3074" max="3074" width="17.5546875" customWidth="1"/>
    <col min="3075" max="3075" width="22" customWidth="1"/>
    <col min="3329" max="3329" width="25.77734375" bestFit="1" customWidth="1"/>
    <col min="3330" max="3330" width="17.5546875" customWidth="1"/>
    <col min="3331" max="3331" width="22" customWidth="1"/>
    <col min="3585" max="3585" width="25.77734375" bestFit="1" customWidth="1"/>
    <col min="3586" max="3586" width="17.5546875" customWidth="1"/>
    <col min="3587" max="3587" width="22" customWidth="1"/>
    <col min="3841" max="3841" width="25.77734375" bestFit="1" customWidth="1"/>
    <col min="3842" max="3842" width="17.5546875" customWidth="1"/>
    <col min="3843" max="3843" width="22" customWidth="1"/>
    <col min="4097" max="4097" width="25.77734375" bestFit="1" customWidth="1"/>
    <col min="4098" max="4098" width="17.5546875" customWidth="1"/>
    <col min="4099" max="4099" width="22" customWidth="1"/>
    <col min="4353" max="4353" width="25.77734375" bestFit="1" customWidth="1"/>
    <col min="4354" max="4354" width="17.5546875" customWidth="1"/>
    <col min="4355" max="4355" width="22" customWidth="1"/>
    <col min="4609" max="4609" width="25.77734375" bestFit="1" customWidth="1"/>
    <col min="4610" max="4610" width="17.5546875" customWidth="1"/>
    <col min="4611" max="4611" width="22" customWidth="1"/>
    <col min="4865" max="4865" width="25.77734375" bestFit="1" customWidth="1"/>
    <col min="4866" max="4866" width="17.5546875" customWidth="1"/>
    <col min="4867" max="4867" width="22" customWidth="1"/>
    <col min="5121" max="5121" width="25.77734375" bestFit="1" customWidth="1"/>
    <col min="5122" max="5122" width="17.5546875" customWidth="1"/>
    <col min="5123" max="5123" width="22" customWidth="1"/>
    <col min="5377" max="5377" width="25.77734375" bestFit="1" customWidth="1"/>
    <col min="5378" max="5378" width="17.5546875" customWidth="1"/>
    <col min="5379" max="5379" width="22" customWidth="1"/>
    <col min="5633" max="5633" width="25.77734375" bestFit="1" customWidth="1"/>
    <col min="5634" max="5634" width="17.5546875" customWidth="1"/>
    <col min="5635" max="5635" width="22" customWidth="1"/>
    <col min="5889" max="5889" width="25.77734375" bestFit="1" customWidth="1"/>
    <col min="5890" max="5890" width="17.5546875" customWidth="1"/>
    <col min="5891" max="5891" width="22" customWidth="1"/>
    <col min="6145" max="6145" width="25.77734375" bestFit="1" customWidth="1"/>
    <col min="6146" max="6146" width="17.5546875" customWidth="1"/>
    <col min="6147" max="6147" width="22" customWidth="1"/>
    <col min="6401" max="6401" width="25.77734375" bestFit="1" customWidth="1"/>
    <col min="6402" max="6402" width="17.5546875" customWidth="1"/>
    <col min="6403" max="6403" width="22" customWidth="1"/>
    <col min="6657" max="6657" width="25.77734375" bestFit="1" customWidth="1"/>
    <col min="6658" max="6658" width="17.5546875" customWidth="1"/>
    <col min="6659" max="6659" width="22" customWidth="1"/>
    <col min="6913" max="6913" width="25.77734375" bestFit="1" customWidth="1"/>
    <col min="6914" max="6914" width="17.5546875" customWidth="1"/>
    <col min="6915" max="6915" width="22" customWidth="1"/>
    <col min="7169" max="7169" width="25.77734375" bestFit="1" customWidth="1"/>
    <col min="7170" max="7170" width="17.5546875" customWidth="1"/>
    <col min="7171" max="7171" width="22" customWidth="1"/>
    <col min="7425" max="7425" width="25.77734375" bestFit="1" customWidth="1"/>
    <col min="7426" max="7426" width="17.5546875" customWidth="1"/>
    <col min="7427" max="7427" width="22" customWidth="1"/>
    <col min="7681" max="7681" width="25.77734375" bestFit="1" customWidth="1"/>
    <col min="7682" max="7682" width="17.5546875" customWidth="1"/>
    <col min="7683" max="7683" width="22" customWidth="1"/>
    <col min="7937" max="7937" width="25.77734375" bestFit="1" customWidth="1"/>
    <col min="7938" max="7938" width="17.5546875" customWidth="1"/>
    <col min="7939" max="7939" width="22" customWidth="1"/>
    <col min="8193" max="8193" width="25.77734375" bestFit="1" customWidth="1"/>
    <col min="8194" max="8194" width="17.5546875" customWidth="1"/>
    <col min="8195" max="8195" width="22" customWidth="1"/>
    <col min="8449" max="8449" width="25.77734375" bestFit="1" customWidth="1"/>
    <col min="8450" max="8450" width="17.5546875" customWidth="1"/>
    <col min="8451" max="8451" width="22" customWidth="1"/>
    <col min="8705" max="8705" width="25.77734375" bestFit="1" customWidth="1"/>
    <col min="8706" max="8706" width="17.5546875" customWidth="1"/>
    <col min="8707" max="8707" width="22" customWidth="1"/>
    <col min="8961" max="8961" width="25.77734375" bestFit="1" customWidth="1"/>
    <col min="8962" max="8962" width="17.5546875" customWidth="1"/>
    <col min="8963" max="8963" width="22" customWidth="1"/>
    <col min="9217" max="9217" width="25.77734375" bestFit="1" customWidth="1"/>
    <col min="9218" max="9218" width="17.5546875" customWidth="1"/>
    <col min="9219" max="9219" width="22" customWidth="1"/>
    <col min="9473" max="9473" width="25.77734375" bestFit="1" customWidth="1"/>
    <col min="9474" max="9474" width="17.5546875" customWidth="1"/>
    <col min="9475" max="9475" width="22" customWidth="1"/>
    <col min="9729" max="9729" width="25.77734375" bestFit="1" customWidth="1"/>
    <col min="9730" max="9730" width="17.5546875" customWidth="1"/>
    <col min="9731" max="9731" width="22" customWidth="1"/>
    <col min="9985" max="9985" width="25.77734375" bestFit="1" customWidth="1"/>
    <col min="9986" max="9986" width="17.5546875" customWidth="1"/>
    <col min="9987" max="9987" width="22" customWidth="1"/>
    <col min="10241" max="10241" width="25.77734375" bestFit="1" customWidth="1"/>
    <col min="10242" max="10242" width="17.5546875" customWidth="1"/>
    <col min="10243" max="10243" width="22" customWidth="1"/>
    <col min="10497" max="10497" width="25.77734375" bestFit="1" customWidth="1"/>
    <col min="10498" max="10498" width="17.5546875" customWidth="1"/>
    <col min="10499" max="10499" width="22" customWidth="1"/>
    <col min="10753" max="10753" width="25.77734375" bestFit="1" customWidth="1"/>
    <col min="10754" max="10754" width="17.5546875" customWidth="1"/>
    <col min="10755" max="10755" width="22" customWidth="1"/>
    <col min="11009" max="11009" width="25.77734375" bestFit="1" customWidth="1"/>
    <col min="11010" max="11010" width="17.5546875" customWidth="1"/>
    <col min="11011" max="11011" width="22" customWidth="1"/>
    <col min="11265" max="11265" width="25.77734375" bestFit="1" customWidth="1"/>
    <col min="11266" max="11266" width="17.5546875" customWidth="1"/>
    <col min="11267" max="11267" width="22" customWidth="1"/>
    <col min="11521" max="11521" width="25.77734375" bestFit="1" customWidth="1"/>
    <col min="11522" max="11522" width="17.5546875" customWidth="1"/>
    <col min="11523" max="11523" width="22" customWidth="1"/>
    <col min="11777" max="11777" width="25.77734375" bestFit="1" customWidth="1"/>
    <col min="11778" max="11778" width="17.5546875" customWidth="1"/>
    <col min="11779" max="11779" width="22" customWidth="1"/>
    <col min="12033" max="12033" width="25.77734375" bestFit="1" customWidth="1"/>
    <col min="12034" max="12034" width="17.5546875" customWidth="1"/>
    <col min="12035" max="12035" width="22" customWidth="1"/>
    <col min="12289" max="12289" width="25.77734375" bestFit="1" customWidth="1"/>
    <col min="12290" max="12290" width="17.5546875" customWidth="1"/>
    <col min="12291" max="12291" width="22" customWidth="1"/>
    <col min="12545" max="12545" width="25.77734375" bestFit="1" customWidth="1"/>
    <col min="12546" max="12546" width="17.5546875" customWidth="1"/>
    <col min="12547" max="12547" width="22" customWidth="1"/>
    <col min="12801" max="12801" width="25.77734375" bestFit="1" customWidth="1"/>
    <col min="12802" max="12802" width="17.5546875" customWidth="1"/>
    <col min="12803" max="12803" width="22" customWidth="1"/>
    <col min="13057" max="13057" width="25.77734375" bestFit="1" customWidth="1"/>
    <col min="13058" max="13058" width="17.5546875" customWidth="1"/>
    <col min="13059" max="13059" width="22" customWidth="1"/>
    <col min="13313" max="13313" width="25.77734375" bestFit="1" customWidth="1"/>
    <col min="13314" max="13314" width="17.5546875" customWidth="1"/>
    <col min="13315" max="13315" width="22" customWidth="1"/>
    <col min="13569" max="13569" width="25.77734375" bestFit="1" customWidth="1"/>
    <col min="13570" max="13570" width="17.5546875" customWidth="1"/>
    <col min="13571" max="13571" width="22" customWidth="1"/>
    <col min="13825" max="13825" width="25.77734375" bestFit="1" customWidth="1"/>
    <col min="13826" max="13826" width="17.5546875" customWidth="1"/>
    <col min="13827" max="13827" width="22" customWidth="1"/>
    <col min="14081" max="14081" width="25.77734375" bestFit="1" customWidth="1"/>
    <col min="14082" max="14082" width="17.5546875" customWidth="1"/>
    <col min="14083" max="14083" width="22" customWidth="1"/>
    <col min="14337" max="14337" width="25.77734375" bestFit="1" customWidth="1"/>
    <col min="14338" max="14338" width="17.5546875" customWidth="1"/>
    <col min="14339" max="14339" width="22" customWidth="1"/>
    <col min="14593" max="14593" width="25.77734375" bestFit="1" customWidth="1"/>
    <col min="14594" max="14594" width="17.5546875" customWidth="1"/>
    <col min="14595" max="14595" width="22" customWidth="1"/>
    <col min="14849" max="14849" width="25.77734375" bestFit="1" customWidth="1"/>
    <col min="14850" max="14850" width="17.5546875" customWidth="1"/>
    <col min="14851" max="14851" width="22" customWidth="1"/>
    <col min="15105" max="15105" width="25.77734375" bestFit="1" customWidth="1"/>
    <col min="15106" max="15106" width="17.5546875" customWidth="1"/>
    <col min="15107" max="15107" width="22" customWidth="1"/>
    <col min="15361" max="15361" width="25.77734375" bestFit="1" customWidth="1"/>
    <col min="15362" max="15362" width="17.5546875" customWidth="1"/>
    <col min="15363" max="15363" width="22" customWidth="1"/>
    <col min="15617" max="15617" width="25.77734375" bestFit="1" customWidth="1"/>
    <col min="15618" max="15618" width="17.5546875" customWidth="1"/>
    <col min="15619" max="15619" width="22" customWidth="1"/>
    <col min="15873" max="15873" width="25.77734375" bestFit="1" customWidth="1"/>
    <col min="15874" max="15874" width="17.5546875" customWidth="1"/>
    <col min="15875" max="15875" width="22" customWidth="1"/>
    <col min="16129" max="16129" width="25.77734375" bestFit="1" customWidth="1"/>
    <col min="16130" max="16130" width="17.5546875" customWidth="1"/>
    <col min="16131" max="16131" width="22" customWidth="1"/>
  </cols>
  <sheetData>
    <row r="2" spans="1:3" x14ac:dyDescent="0.3">
      <c r="A2" s="24" t="s">
        <v>83</v>
      </c>
    </row>
    <row r="4" spans="1:3" x14ac:dyDescent="0.3">
      <c r="A4" s="63" t="s">
        <v>18</v>
      </c>
      <c r="B4" s="65"/>
      <c r="C4" s="66"/>
    </row>
    <row r="5" spans="1:3" x14ac:dyDescent="0.3">
      <c r="A5" s="64"/>
      <c r="B5" s="16" t="s">
        <v>19</v>
      </c>
      <c r="C5" s="16" t="s">
        <v>20</v>
      </c>
    </row>
    <row r="6" spans="1:3" x14ac:dyDescent="0.3">
      <c r="A6" s="16" t="s">
        <v>21</v>
      </c>
      <c r="B6" s="21">
        <f>Investitie!H17</f>
        <v>178057</v>
      </c>
      <c r="C6" s="22">
        <f>B6/B8</f>
        <v>1</v>
      </c>
    </row>
    <row r="7" spans="1:3" x14ac:dyDescent="0.3">
      <c r="A7" s="16" t="s">
        <v>22</v>
      </c>
      <c r="B7" s="21">
        <v>0</v>
      </c>
      <c r="C7" s="22">
        <f>B7/B8</f>
        <v>0</v>
      </c>
    </row>
    <row r="8" spans="1:3" x14ac:dyDescent="0.3">
      <c r="A8" s="16" t="s">
        <v>23</v>
      </c>
      <c r="B8" s="21">
        <f>B6+B7</f>
        <v>178057</v>
      </c>
      <c r="C8" s="23">
        <f>C6+C7</f>
        <v>1</v>
      </c>
    </row>
    <row r="11" spans="1:3" x14ac:dyDescent="0.3">
      <c r="A11" s="24" t="s">
        <v>84</v>
      </c>
    </row>
    <row r="13" spans="1:3" x14ac:dyDescent="0.3">
      <c r="A13" s="63" t="s">
        <v>18</v>
      </c>
      <c r="B13" s="65"/>
      <c r="C13" s="66"/>
    </row>
    <row r="14" spans="1:3" x14ac:dyDescent="0.3">
      <c r="A14" s="64"/>
      <c r="B14" s="16" t="s">
        <v>19</v>
      </c>
      <c r="C14" s="16" t="s">
        <v>20</v>
      </c>
    </row>
    <row r="15" spans="1:3" x14ac:dyDescent="0.3">
      <c r="A15" s="16" t="s">
        <v>21</v>
      </c>
      <c r="B15" s="21">
        <f>Investitie!H34</f>
        <v>157100</v>
      </c>
      <c r="C15" s="22">
        <f>B15/B17</f>
        <v>0.88230173483772045</v>
      </c>
    </row>
    <row r="16" spans="1:3" x14ac:dyDescent="0.3">
      <c r="A16" s="16" t="s">
        <v>22</v>
      </c>
      <c r="B16" s="21">
        <f>Investitie!G34</f>
        <v>20957</v>
      </c>
      <c r="C16" s="22">
        <f>B16/B17</f>
        <v>0.11769826516227949</v>
      </c>
    </row>
    <row r="17" spans="1:3" x14ac:dyDescent="0.3">
      <c r="A17" s="16" t="s">
        <v>23</v>
      </c>
      <c r="B17" s="21">
        <f>B15+B16</f>
        <v>178057</v>
      </c>
      <c r="C17" s="23">
        <f>C15+C16</f>
        <v>1</v>
      </c>
    </row>
  </sheetData>
  <mergeCells count="4">
    <mergeCell ref="A4:A5"/>
    <mergeCell ref="B4:C4"/>
    <mergeCell ref="A13:A14"/>
    <mergeCell ref="B13:C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34"/>
  <sheetViews>
    <sheetView topLeftCell="A19" workbookViewId="0">
      <selection activeCell="B14" sqref="B14"/>
    </sheetView>
  </sheetViews>
  <sheetFormatPr defaultRowHeight="14.4" x14ac:dyDescent="0.3"/>
  <cols>
    <col min="1" max="1" width="3.88671875" customWidth="1"/>
    <col min="2" max="2" width="40.5546875" customWidth="1"/>
    <col min="3" max="5" width="18.44140625" style="37" customWidth="1"/>
    <col min="6" max="6" width="18.44140625" bestFit="1" customWidth="1"/>
    <col min="7" max="7" width="13.44140625" bestFit="1" customWidth="1"/>
    <col min="8" max="8" width="13.33203125" bestFit="1" customWidth="1"/>
    <col min="9" max="9" width="12.109375" bestFit="1" customWidth="1"/>
    <col min="257" max="257" width="3.88671875" customWidth="1"/>
    <col min="258" max="258" width="40.5546875" customWidth="1"/>
    <col min="259" max="261" width="18.44140625" customWidth="1"/>
    <col min="262" max="262" width="18.44140625" bestFit="1" customWidth="1"/>
    <col min="263" max="263" width="13.44140625" bestFit="1" customWidth="1"/>
    <col min="264" max="264" width="13.33203125" bestFit="1" customWidth="1"/>
    <col min="265" max="265" width="12.109375" bestFit="1" customWidth="1"/>
    <col min="513" max="513" width="3.88671875" customWidth="1"/>
    <col min="514" max="514" width="40.5546875" customWidth="1"/>
    <col min="515" max="517" width="18.44140625" customWidth="1"/>
    <col min="518" max="518" width="18.44140625" bestFit="1" customWidth="1"/>
    <col min="519" max="519" width="13.44140625" bestFit="1" customWidth="1"/>
    <col min="520" max="520" width="13.33203125" bestFit="1" customWidth="1"/>
    <col min="521" max="521" width="12.109375" bestFit="1" customWidth="1"/>
    <col min="769" max="769" width="3.88671875" customWidth="1"/>
    <col min="770" max="770" width="40.5546875" customWidth="1"/>
    <col min="771" max="773" width="18.44140625" customWidth="1"/>
    <col min="774" max="774" width="18.44140625" bestFit="1" customWidth="1"/>
    <col min="775" max="775" width="13.44140625" bestFit="1" customWidth="1"/>
    <col min="776" max="776" width="13.33203125" bestFit="1" customWidth="1"/>
    <col min="777" max="777" width="12.109375" bestFit="1" customWidth="1"/>
    <col min="1025" max="1025" width="3.88671875" customWidth="1"/>
    <col min="1026" max="1026" width="40.5546875" customWidth="1"/>
    <col min="1027" max="1029" width="18.44140625" customWidth="1"/>
    <col min="1030" max="1030" width="18.44140625" bestFit="1" customWidth="1"/>
    <col min="1031" max="1031" width="13.44140625" bestFit="1" customWidth="1"/>
    <col min="1032" max="1032" width="13.33203125" bestFit="1" customWidth="1"/>
    <col min="1033" max="1033" width="12.109375" bestFit="1" customWidth="1"/>
    <col min="1281" max="1281" width="3.88671875" customWidth="1"/>
    <col min="1282" max="1282" width="40.5546875" customWidth="1"/>
    <col min="1283" max="1285" width="18.44140625" customWidth="1"/>
    <col min="1286" max="1286" width="18.44140625" bestFit="1" customWidth="1"/>
    <col min="1287" max="1287" width="13.44140625" bestFit="1" customWidth="1"/>
    <col min="1288" max="1288" width="13.33203125" bestFit="1" customWidth="1"/>
    <col min="1289" max="1289" width="12.109375" bestFit="1" customWidth="1"/>
    <col min="1537" max="1537" width="3.88671875" customWidth="1"/>
    <col min="1538" max="1538" width="40.5546875" customWidth="1"/>
    <col min="1539" max="1541" width="18.44140625" customWidth="1"/>
    <col min="1542" max="1542" width="18.44140625" bestFit="1" customWidth="1"/>
    <col min="1543" max="1543" width="13.44140625" bestFit="1" customWidth="1"/>
    <col min="1544" max="1544" width="13.33203125" bestFit="1" customWidth="1"/>
    <col min="1545" max="1545" width="12.109375" bestFit="1" customWidth="1"/>
    <col min="1793" max="1793" width="3.88671875" customWidth="1"/>
    <col min="1794" max="1794" width="40.5546875" customWidth="1"/>
    <col min="1795" max="1797" width="18.44140625" customWidth="1"/>
    <col min="1798" max="1798" width="18.44140625" bestFit="1" customWidth="1"/>
    <col min="1799" max="1799" width="13.44140625" bestFit="1" customWidth="1"/>
    <col min="1800" max="1800" width="13.33203125" bestFit="1" customWidth="1"/>
    <col min="1801" max="1801" width="12.109375" bestFit="1" customWidth="1"/>
    <col min="2049" max="2049" width="3.88671875" customWidth="1"/>
    <col min="2050" max="2050" width="40.5546875" customWidth="1"/>
    <col min="2051" max="2053" width="18.44140625" customWidth="1"/>
    <col min="2054" max="2054" width="18.44140625" bestFit="1" customWidth="1"/>
    <col min="2055" max="2055" width="13.44140625" bestFit="1" customWidth="1"/>
    <col min="2056" max="2056" width="13.33203125" bestFit="1" customWidth="1"/>
    <col min="2057" max="2057" width="12.109375" bestFit="1" customWidth="1"/>
    <col min="2305" max="2305" width="3.88671875" customWidth="1"/>
    <col min="2306" max="2306" width="40.5546875" customWidth="1"/>
    <col min="2307" max="2309" width="18.44140625" customWidth="1"/>
    <col min="2310" max="2310" width="18.44140625" bestFit="1" customWidth="1"/>
    <col min="2311" max="2311" width="13.44140625" bestFit="1" customWidth="1"/>
    <col min="2312" max="2312" width="13.33203125" bestFit="1" customWidth="1"/>
    <col min="2313" max="2313" width="12.109375" bestFit="1" customWidth="1"/>
    <col min="2561" max="2561" width="3.88671875" customWidth="1"/>
    <col min="2562" max="2562" width="40.5546875" customWidth="1"/>
    <col min="2563" max="2565" width="18.44140625" customWidth="1"/>
    <col min="2566" max="2566" width="18.44140625" bestFit="1" customWidth="1"/>
    <col min="2567" max="2567" width="13.44140625" bestFit="1" customWidth="1"/>
    <col min="2568" max="2568" width="13.33203125" bestFit="1" customWidth="1"/>
    <col min="2569" max="2569" width="12.109375" bestFit="1" customWidth="1"/>
    <col min="2817" max="2817" width="3.88671875" customWidth="1"/>
    <col min="2818" max="2818" width="40.5546875" customWidth="1"/>
    <col min="2819" max="2821" width="18.44140625" customWidth="1"/>
    <col min="2822" max="2822" width="18.44140625" bestFit="1" customWidth="1"/>
    <col min="2823" max="2823" width="13.44140625" bestFit="1" customWidth="1"/>
    <col min="2824" max="2824" width="13.33203125" bestFit="1" customWidth="1"/>
    <col min="2825" max="2825" width="12.109375" bestFit="1" customWidth="1"/>
    <col min="3073" max="3073" width="3.88671875" customWidth="1"/>
    <col min="3074" max="3074" width="40.5546875" customWidth="1"/>
    <col min="3075" max="3077" width="18.44140625" customWidth="1"/>
    <col min="3078" max="3078" width="18.44140625" bestFit="1" customWidth="1"/>
    <col min="3079" max="3079" width="13.44140625" bestFit="1" customWidth="1"/>
    <col min="3080" max="3080" width="13.33203125" bestFit="1" customWidth="1"/>
    <col min="3081" max="3081" width="12.109375" bestFit="1" customWidth="1"/>
    <col min="3329" max="3329" width="3.88671875" customWidth="1"/>
    <col min="3330" max="3330" width="40.5546875" customWidth="1"/>
    <col min="3331" max="3333" width="18.44140625" customWidth="1"/>
    <col min="3334" max="3334" width="18.44140625" bestFit="1" customWidth="1"/>
    <col min="3335" max="3335" width="13.44140625" bestFit="1" customWidth="1"/>
    <col min="3336" max="3336" width="13.33203125" bestFit="1" customWidth="1"/>
    <col min="3337" max="3337" width="12.109375" bestFit="1" customWidth="1"/>
    <col min="3585" max="3585" width="3.88671875" customWidth="1"/>
    <col min="3586" max="3586" width="40.5546875" customWidth="1"/>
    <col min="3587" max="3589" width="18.44140625" customWidth="1"/>
    <col min="3590" max="3590" width="18.44140625" bestFit="1" customWidth="1"/>
    <col min="3591" max="3591" width="13.44140625" bestFit="1" customWidth="1"/>
    <col min="3592" max="3592" width="13.33203125" bestFit="1" customWidth="1"/>
    <col min="3593" max="3593" width="12.109375" bestFit="1" customWidth="1"/>
    <col min="3841" max="3841" width="3.88671875" customWidth="1"/>
    <col min="3842" max="3842" width="40.5546875" customWidth="1"/>
    <col min="3843" max="3845" width="18.44140625" customWidth="1"/>
    <col min="3846" max="3846" width="18.44140625" bestFit="1" customWidth="1"/>
    <col min="3847" max="3847" width="13.44140625" bestFit="1" customWidth="1"/>
    <col min="3848" max="3848" width="13.33203125" bestFit="1" customWidth="1"/>
    <col min="3849" max="3849" width="12.109375" bestFit="1" customWidth="1"/>
    <col min="4097" max="4097" width="3.88671875" customWidth="1"/>
    <col min="4098" max="4098" width="40.5546875" customWidth="1"/>
    <col min="4099" max="4101" width="18.44140625" customWidth="1"/>
    <col min="4102" max="4102" width="18.44140625" bestFit="1" customWidth="1"/>
    <col min="4103" max="4103" width="13.44140625" bestFit="1" customWidth="1"/>
    <col min="4104" max="4104" width="13.33203125" bestFit="1" customWidth="1"/>
    <col min="4105" max="4105" width="12.109375" bestFit="1" customWidth="1"/>
    <col min="4353" max="4353" width="3.88671875" customWidth="1"/>
    <col min="4354" max="4354" width="40.5546875" customWidth="1"/>
    <col min="4355" max="4357" width="18.44140625" customWidth="1"/>
    <col min="4358" max="4358" width="18.44140625" bestFit="1" customWidth="1"/>
    <col min="4359" max="4359" width="13.44140625" bestFit="1" customWidth="1"/>
    <col min="4360" max="4360" width="13.33203125" bestFit="1" customWidth="1"/>
    <col min="4361" max="4361" width="12.109375" bestFit="1" customWidth="1"/>
    <col min="4609" max="4609" width="3.88671875" customWidth="1"/>
    <col min="4610" max="4610" width="40.5546875" customWidth="1"/>
    <col min="4611" max="4613" width="18.44140625" customWidth="1"/>
    <col min="4614" max="4614" width="18.44140625" bestFit="1" customWidth="1"/>
    <col min="4615" max="4615" width="13.44140625" bestFit="1" customWidth="1"/>
    <col min="4616" max="4616" width="13.33203125" bestFit="1" customWidth="1"/>
    <col min="4617" max="4617" width="12.109375" bestFit="1" customWidth="1"/>
    <col min="4865" max="4865" width="3.88671875" customWidth="1"/>
    <col min="4866" max="4866" width="40.5546875" customWidth="1"/>
    <col min="4867" max="4869" width="18.44140625" customWidth="1"/>
    <col min="4870" max="4870" width="18.44140625" bestFit="1" customWidth="1"/>
    <col min="4871" max="4871" width="13.44140625" bestFit="1" customWidth="1"/>
    <col min="4872" max="4872" width="13.33203125" bestFit="1" customWidth="1"/>
    <col min="4873" max="4873" width="12.109375" bestFit="1" customWidth="1"/>
    <col min="5121" max="5121" width="3.88671875" customWidth="1"/>
    <col min="5122" max="5122" width="40.5546875" customWidth="1"/>
    <col min="5123" max="5125" width="18.44140625" customWidth="1"/>
    <col min="5126" max="5126" width="18.44140625" bestFit="1" customWidth="1"/>
    <col min="5127" max="5127" width="13.44140625" bestFit="1" customWidth="1"/>
    <col min="5128" max="5128" width="13.33203125" bestFit="1" customWidth="1"/>
    <col min="5129" max="5129" width="12.109375" bestFit="1" customWidth="1"/>
    <col min="5377" max="5377" width="3.88671875" customWidth="1"/>
    <col min="5378" max="5378" width="40.5546875" customWidth="1"/>
    <col min="5379" max="5381" width="18.44140625" customWidth="1"/>
    <col min="5382" max="5382" width="18.44140625" bestFit="1" customWidth="1"/>
    <col min="5383" max="5383" width="13.44140625" bestFit="1" customWidth="1"/>
    <col min="5384" max="5384" width="13.33203125" bestFit="1" customWidth="1"/>
    <col min="5385" max="5385" width="12.109375" bestFit="1" customWidth="1"/>
    <col min="5633" max="5633" width="3.88671875" customWidth="1"/>
    <col min="5634" max="5634" width="40.5546875" customWidth="1"/>
    <col min="5635" max="5637" width="18.44140625" customWidth="1"/>
    <col min="5638" max="5638" width="18.44140625" bestFit="1" customWidth="1"/>
    <col min="5639" max="5639" width="13.44140625" bestFit="1" customWidth="1"/>
    <col min="5640" max="5640" width="13.33203125" bestFit="1" customWidth="1"/>
    <col min="5641" max="5641" width="12.109375" bestFit="1" customWidth="1"/>
    <col min="5889" max="5889" width="3.88671875" customWidth="1"/>
    <col min="5890" max="5890" width="40.5546875" customWidth="1"/>
    <col min="5891" max="5893" width="18.44140625" customWidth="1"/>
    <col min="5894" max="5894" width="18.44140625" bestFit="1" customWidth="1"/>
    <col min="5895" max="5895" width="13.44140625" bestFit="1" customWidth="1"/>
    <col min="5896" max="5896" width="13.33203125" bestFit="1" customWidth="1"/>
    <col min="5897" max="5897" width="12.109375" bestFit="1" customWidth="1"/>
    <col min="6145" max="6145" width="3.88671875" customWidth="1"/>
    <col min="6146" max="6146" width="40.5546875" customWidth="1"/>
    <col min="6147" max="6149" width="18.44140625" customWidth="1"/>
    <col min="6150" max="6150" width="18.44140625" bestFit="1" customWidth="1"/>
    <col min="6151" max="6151" width="13.44140625" bestFit="1" customWidth="1"/>
    <col min="6152" max="6152" width="13.33203125" bestFit="1" customWidth="1"/>
    <col min="6153" max="6153" width="12.109375" bestFit="1" customWidth="1"/>
    <col min="6401" max="6401" width="3.88671875" customWidth="1"/>
    <col min="6402" max="6402" width="40.5546875" customWidth="1"/>
    <col min="6403" max="6405" width="18.44140625" customWidth="1"/>
    <col min="6406" max="6406" width="18.44140625" bestFit="1" customWidth="1"/>
    <col min="6407" max="6407" width="13.44140625" bestFit="1" customWidth="1"/>
    <col min="6408" max="6408" width="13.33203125" bestFit="1" customWidth="1"/>
    <col min="6409" max="6409" width="12.109375" bestFit="1" customWidth="1"/>
    <col min="6657" max="6657" width="3.88671875" customWidth="1"/>
    <col min="6658" max="6658" width="40.5546875" customWidth="1"/>
    <col min="6659" max="6661" width="18.44140625" customWidth="1"/>
    <col min="6662" max="6662" width="18.44140625" bestFit="1" customWidth="1"/>
    <col min="6663" max="6663" width="13.44140625" bestFit="1" customWidth="1"/>
    <col min="6664" max="6664" width="13.33203125" bestFit="1" customWidth="1"/>
    <col min="6665" max="6665" width="12.109375" bestFit="1" customWidth="1"/>
    <col min="6913" max="6913" width="3.88671875" customWidth="1"/>
    <col min="6914" max="6914" width="40.5546875" customWidth="1"/>
    <col min="6915" max="6917" width="18.44140625" customWidth="1"/>
    <col min="6918" max="6918" width="18.44140625" bestFit="1" customWidth="1"/>
    <col min="6919" max="6919" width="13.44140625" bestFit="1" customWidth="1"/>
    <col min="6920" max="6920" width="13.33203125" bestFit="1" customWidth="1"/>
    <col min="6921" max="6921" width="12.109375" bestFit="1" customWidth="1"/>
    <col min="7169" max="7169" width="3.88671875" customWidth="1"/>
    <col min="7170" max="7170" width="40.5546875" customWidth="1"/>
    <col min="7171" max="7173" width="18.44140625" customWidth="1"/>
    <col min="7174" max="7174" width="18.44140625" bestFit="1" customWidth="1"/>
    <col min="7175" max="7175" width="13.44140625" bestFit="1" customWidth="1"/>
    <col min="7176" max="7176" width="13.33203125" bestFit="1" customWidth="1"/>
    <col min="7177" max="7177" width="12.109375" bestFit="1" customWidth="1"/>
    <col min="7425" max="7425" width="3.88671875" customWidth="1"/>
    <col min="7426" max="7426" width="40.5546875" customWidth="1"/>
    <col min="7427" max="7429" width="18.44140625" customWidth="1"/>
    <col min="7430" max="7430" width="18.44140625" bestFit="1" customWidth="1"/>
    <col min="7431" max="7431" width="13.44140625" bestFit="1" customWidth="1"/>
    <col min="7432" max="7432" width="13.33203125" bestFit="1" customWidth="1"/>
    <col min="7433" max="7433" width="12.109375" bestFit="1" customWidth="1"/>
    <col min="7681" max="7681" width="3.88671875" customWidth="1"/>
    <col min="7682" max="7682" width="40.5546875" customWidth="1"/>
    <col min="7683" max="7685" width="18.44140625" customWidth="1"/>
    <col min="7686" max="7686" width="18.44140625" bestFit="1" customWidth="1"/>
    <col min="7687" max="7687" width="13.44140625" bestFit="1" customWidth="1"/>
    <col min="7688" max="7688" width="13.33203125" bestFit="1" customWidth="1"/>
    <col min="7689" max="7689" width="12.109375" bestFit="1" customWidth="1"/>
    <col min="7937" max="7937" width="3.88671875" customWidth="1"/>
    <col min="7938" max="7938" width="40.5546875" customWidth="1"/>
    <col min="7939" max="7941" width="18.44140625" customWidth="1"/>
    <col min="7942" max="7942" width="18.44140625" bestFit="1" customWidth="1"/>
    <col min="7943" max="7943" width="13.44140625" bestFit="1" customWidth="1"/>
    <col min="7944" max="7944" width="13.33203125" bestFit="1" customWidth="1"/>
    <col min="7945" max="7945" width="12.109375" bestFit="1" customWidth="1"/>
    <col min="8193" max="8193" width="3.88671875" customWidth="1"/>
    <col min="8194" max="8194" width="40.5546875" customWidth="1"/>
    <col min="8195" max="8197" width="18.44140625" customWidth="1"/>
    <col min="8198" max="8198" width="18.44140625" bestFit="1" customWidth="1"/>
    <col min="8199" max="8199" width="13.44140625" bestFit="1" customWidth="1"/>
    <col min="8200" max="8200" width="13.33203125" bestFit="1" customWidth="1"/>
    <col min="8201" max="8201" width="12.109375" bestFit="1" customWidth="1"/>
    <col min="8449" max="8449" width="3.88671875" customWidth="1"/>
    <col min="8450" max="8450" width="40.5546875" customWidth="1"/>
    <col min="8451" max="8453" width="18.44140625" customWidth="1"/>
    <col min="8454" max="8454" width="18.44140625" bestFit="1" customWidth="1"/>
    <col min="8455" max="8455" width="13.44140625" bestFit="1" customWidth="1"/>
    <col min="8456" max="8456" width="13.33203125" bestFit="1" customWidth="1"/>
    <col min="8457" max="8457" width="12.109375" bestFit="1" customWidth="1"/>
    <col min="8705" max="8705" width="3.88671875" customWidth="1"/>
    <col min="8706" max="8706" width="40.5546875" customWidth="1"/>
    <col min="8707" max="8709" width="18.44140625" customWidth="1"/>
    <col min="8710" max="8710" width="18.44140625" bestFit="1" customWidth="1"/>
    <col min="8711" max="8711" width="13.44140625" bestFit="1" customWidth="1"/>
    <col min="8712" max="8712" width="13.33203125" bestFit="1" customWidth="1"/>
    <col min="8713" max="8713" width="12.109375" bestFit="1" customWidth="1"/>
    <col min="8961" max="8961" width="3.88671875" customWidth="1"/>
    <col min="8962" max="8962" width="40.5546875" customWidth="1"/>
    <col min="8963" max="8965" width="18.44140625" customWidth="1"/>
    <col min="8966" max="8966" width="18.44140625" bestFit="1" customWidth="1"/>
    <col min="8967" max="8967" width="13.44140625" bestFit="1" customWidth="1"/>
    <col min="8968" max="8968" width="13.33203125" bestFit="1" customWidth="1"/>
    <col min="8969" max="8969" width="12.109375" bestFit="1" customWidth="1"/>
    <col min="9217" max="9217" width="3.88671875" customWidth="1"/>
    <col min="9218" max="9218" width="40.5546875" customWidth="1"/>
    <col min="9219" max="9221" width="18.44140625" customWidth="1"/>
    <col min="9222" max="9222" width="18.44140625" bestFit="1" customWidth="1"/>
    <col min="9223" max="9223" width="13.44140625" bestFit="1" customWidth="1"/>
    <col min="9224" max="9224" width="13.33203125" bestFit="1" customWidth="1"/>
    <col min="9225" max="9225" width="12.109375" bestFit="1" customWidth="1"/>
    <col min="9473" max="9473" width="3.88671875" customWidth="1"/>
    <col min="9474" max="9474" width="40.5546875" customWidth="1"/>
    <col min="9475" max="9477" width="18.44140625" customWidth="1"/>
    <col min="9478" max="9478" width="18.44140625" bestFit="1" customWidth="1"/>
    <col min="9479" max="9479" width="13.44140625" bestFit="1" customWidth="1"/>
    <col min="9480" max="9480" width="13.33203125" bestFit="1" customWidth="1"/>
    <col min="9481" max="9481" width="12.109375" bestFit="1" customWidth="1"/>
    <col min="9729" max="9729" width="3.88671875" customWidth="1"/>
    <col min="9730" max="9730" width="40.5546875" customWidth="1"/>
    <col min="9731" max="9733" width="18.44140625" customWidth="1"/>
    <col min="9734" max="9734" width="18.44140625" bestFit="1" customWidth="1"/>
    <col min="9735" max="9735" width="13.44140625" bestFit="1" customWidth="1"/>
    <col min="9736" max="9736" width="13.33203125" bestFit="1" customWidth="1"/>
    <col min="9737" max="9737" width="12.109375" bestFit="1" customWidth="1"/>
    <col min="9985" max="9985" width="3.88671875" customWidth="1"/>
    <col min="9986" max="9986" width="40.5546875" customWidth="1"/>
    <col min="9987" max="9989" width="18.44140625" customWidth="1"/>
    <col min="9990" max="9990" width="18.44140625" bestFit="1" customWidth="1"/>
    <col min="9991" max="9991" width="13.44140625" bestFit="1" customWidth="1"/>
    <col min="9992" max="9992" width="13.33203125" bestFit="1" customWidth="1"/>
    <col min="9993" max="9993" width="12.109375" bestFit="1" customWidth="1"/>
    <col min="10241" max="10241" width="3.88671875" customWidth="1"/>
    <col min="10242" max="10242" width="40.5546875" customWidth="1"/>
    <col min="10243" max="10245" width="18.44140625" customWidth="1"/>
    <col min="10246" max="10246" width="18.44140625" bestFit="1" customWidth="1"/>
    <col min="10247" max="10247" width="13.44140625" bestFit="1" customWidth="1"/>
    <col min="10248" max="10248" width="13.33203125" bestFit="1" customWidth="1"/>
    <col min="10249" max="10249" width="12.109375" bestFit="1" customWidth="1"/>
    <col min="10497" max="10497" width="3.88671875" customWidth="1"/>
    <col min="10498" max="10498" width="40.5546875" customWidth="1"/>
    <col min="10499" max="10501" width="18.44140625" customWidth="1"/>
    <col min="10502" max="10502" width="18.44140625" bestFit="1" customWidth="1"/>
    <col min="10503" max="10503" width="13.44140625" bestFit="1" customWidth="1"/>
    <col min="10504" max="10504" width="13.33203125" bestFit="1" customWidth="1"/>
    <col min="10505" max="10505" width="12.109375" bestFit="1" customWidth="1"/>
    <col min="10753" max="10753" width="3.88671875" customWidth="1"/>
    <col min="10754" max="10754" width="40.5546875" customWidth="1"/>
    <col min="10755" max="10757" width="18.44140625" customWidth="1"/>
    <col min="10758" max="10758" width="18.44140625" bestFit="1" customWidth="1"/>
    <col min="10759" max="10759" width="13.44140625" bestFit="1" customWidth="1"/>
    <col min="10760" max="10760" width="13.33203125" bestFit="1" customWidth="1"/>
    <col min="10761" max="10761" width="12.109375" bestFit="1" customWidth="1"/>
    <col min="11009" max="11009" width="3.88671875" customWidth="1"/>
    <col min="11010" max="11010" width="40.5546875" customWidth="1"/>
    <col min="11011" max="11013" width="18.44140625" customWidth="1"/>
    <col min="11014" max="11014" width="18.44140625" bestFit="1" customWidth="1"/>
    <col min="11015" max="11015" width="13.44140625" bestFit="1" customWidth="1"/>
    <col min="11016" max="11016" width="13.33203125" bestFit="1" customWidth="1"/>
    <col min="11017" max="11017" width="12.109375" bestFit="1" customWidth="1"/>
    <col min="11265" max="11265" width="3.88671875" customWidth="1"/>
    <col min="11266" max="11266" width="40.5546875" customWidth="1"/>
    <col min="11267" max="11269" width="18.44140625" customWidth="1"/>
    <col min="11270" max="11270" width="18.44140625" bestFit="1" customWidth="1"/>
    <col min="11271" max="11271" width="13.44140625" bestFit="1" customWidth="1"/>
    <col min="11272" max="11272" width="13.33203125" bestFit="1" customWidth="1"/>
    <col min="11273" max="11273" width="12.109375" bestFit="1" customWidth="1"/>
    <col min="11521" max="11521" width="3.88671875" customWidth="1"/>
    <col min="11522" max="11522" width="40.5546875" customWidth="1"/>
    <col min="11523" max="11525" width="18.44140625" customWidth="1"/>
    <col min="11526" max="11526" width="18.44140625" bestFit="1" customWidth="1"/>
    <col min="11527" max="11527" width="13.44140625" bestFit="1" customWidth="1"/>
    <col min="11528" max="11528" width="13.33203125" bestFit="1" customWidth="1"/>
    <col min="11529" max="11529" width="12.109375" bestFit="1" customWidth="1"/>
    <col min="11777" max="11777" width="3.88671875" customWidth="1"/>
    <col min="11778" max="11778" width="40.5546875" customWidth="1"/>
    <col min="11779" max="11781" width="18.44140625" customWidth="1"/>
    <col min="11782" max="11782" width="18.44140625" bestFit="1" customWidth="1"/>
    <col min="11783" max="11783" width="13.44140625" bestFit="1" customWidth="1"/>
    <col min="11784" max="11784" width="13.33203125" bestFit="1" customWidth="1"/>
    <col min="11785" max="11785" width="12.109375" bestFit="1" customWidth="1"/>
    <col min="12033" max="12033" width="3.88671875" customWidth="1"/>
    <col min="12034" max="12034" width="40.5546875" customWidth="1"/>
    <col min="12035" max="12037" width="18.44140625" customWidth="1"/>
    <col min="12038" max="12038" width="18.44140625" bestFit="1" customWidth="1"/>
    <col min="12039" max="12039" width="13.44140625" bestFit="1" customWidth="1"/>
    <col min="12040" max="12040" width="13.33203125" bestFit="1" customWidth="1"/>
    <col min="12041" max="12041" width="12.109375" bestFit="1" customWidth="1"/>
    <col min="12289" max="12289" width="3.88671875" customWidth="1"/>
    <col min="12290" max="12290" width="40.5546875" customWidth="1"/>
    <col min="12291" max="12293" width="18.44140625" customWidth="1"/>
    <col min="12294" max="12294" width="18.44140625" bestFit="1" customWidth="1"/>
    <col min="12295" max="12295" width="13.44140625" bestFit="1" customWidth="1"/>
    <col min="12296" max="12296" width="13.33203125" bestFit="1" customWidth="1"/>
    <col min="12297" max="12297" width="12.109375" bestFit="1" customWidth="1"/>
    <col min="12545" max="12545" width="3.88671875" customWidth="1"/>
    <col min="12546" max="12546" width="40.5546875" customWidth="1"/>
    <col min="12547" max="12549" width="18.44140625" customWidth="1"/>
    <col min="12550" max="12550" width="18.44140625" bestFit="1" customWidth="1"/>
    <col min="12551" max="12551" width="13.44140625" bestFit="1" customWidth="1"/>
    <col min="12552" max="12552" width="13.33203125" bestFit="1" customWidth="1"/>
    <col min="12553" max="12553" width="12.109375" bestFit="1" customWidth="1"/>
    <col min="12801" max="12801" width="3.88671875" customWidth="1"/>
    <col min="12802" max="12802" width="40.5546875" customWidth="1"/>
    <col min="12803" max="12805" width="18.44140625" customWidth="1"/>
    <col min="12806" max="12806" width="18.44140625" bestFit="1" customWidth="1"/>
    <col min="12807" max="12807" width="13.44140625" bestFit="1" customWidth="1"/>
    <col min="12808" max="12808" width="13.33203125" bestFit="1" customWidth="1"/>
    <col min="12809" max="12809" width="12.109375" bestFit="1" customWidth="1"/>
    <col min="13057" max="13057" width="3.88671875" customWidth="1"/>
    <col min="13058" max="13058" width="40.5546875" customWidth="1"/>
    <col min="13059" max="13061" width="18.44140625" customWidth="1"/>
    <col min="13062" max="13062" width="18.44140625" bestFit="1" customWidth="1"/>
    <col min="13063" max="13063" width="13.44140625" bestFit="1" customWidth="1"/>
    <col min="13064" max="13064" width="13.33203125" bestFit="1" customWidth="1"/>
    <col min="13065" max="13065" width="12.109375" bestFit="1" customWidth="1"/>
    <col min="13313" max="13313" width="3.88671875" customWidth="1"/>
    <col min="13314" max="13314" width="40.5546875" customWidth="1"/>
    <col min="13315" max="13317" width="18.44140625" customWidth="1"/>
    <col min="13318" max="13318" width="18.44140625" bestFit="1" customWidth="1"/>
    <col min="13319" max="13319" width="13.44140625" bestFit="1" customWidth="1"/>
    <col min="13320" max="13320" width="13.33203125" bestFit="1" customWidth="1"/>
    <col min="13321" max="13321" width="12.109375" bestFit="1" customWidth="1"/>
    <col min="13569" max="13569" width="3.88671875" customWidth="1"/>
    <col min="13570" max="13570" width="40.5546875" customWidth="1"/>
    <col min="13571" max="13573" width="18.44140625" customWidth="1"/>
    <col min="13574" max="13574" width="18.44140625" bestFit="1" customWidth="1"/>
    <col min="13575" max="13575" width="13.44140625" bestFit="1" customWidth="1"/>
    <col min="13576" max="13576" width="13.33203125" bestFit="1" customWidth="1"/>
    <col min="13577" max="13577" width="12.109375" bestFit="1" customWidth="1"/>
    <col min="13825" max="13825" width="3.88671875" customWidth="1"/>
    <col min="13826" max="13826" width="40.5546875" customWidth="1"/>
    <col min="13827" max="13829" width="18.44140625" customWidth="1"/>
    <col min="13830" max="13830" width="18.44140625" bestFit="1" customWidth="1"/>
    <col min="13831" max="13831" width="13.44140625" bestFit="1" customWidth="1"/>
    <col min="13832" max="13832" width="13.33203125" bestFit="1" customWidth="1"/>
    <col min="13833" max="13833" width="12.109375" bestFit="1" customWidth="1"/>
    <col min="14081" max="14081" width="3.88671875" customWidth="1"/>
    <col min="14082" max="14082" width="40.5546875" customWidth="1"/>
    <col min="14083" max="14085" width="18.44140625" customWidth="1"/>
    <col min="14086" max="14086" width="18.44140625" bestFit="1" customWidth="1"/>
    <col min="14087" max="14087" width="13.44140625" bestFit="1" customWidth="1"/>
    <col min="14088" max="14088" width="13.33203125" bestFit="1" customWidth="1"/>
    <col min="14089" max="14089" width="12.109375" bestFit="1" customWidth="1"/>
    <col min="14337" max="14337" width="3.88671875" customWidth="1"/>
    <col min="14338" max="14338" width="40.5546875" customWidth="1"/>
    <col min="14339" max="14341" width="18.44140625" customWidth="1"/>
    <col min="14342" max="14342" width="18.44140625" bestFit="1" customWidth="1"/>
    <col min="14343" max="14343" width="13.44140625" bestFit="1" customWidth="1"/>
    <col min="14344" max="14344" width="13.33203125" bestFit="1" customWidth="1"/>
    <col min="14345" max="14345" width="12.109375" bestFit="1" customWidth="1"/>
    <col min="14593" max="14593" width="3.88671875" customWidth="1"/>
    <col min="14594" max="14594" width="40.5546875" customWidth="1"/>
    <col min="14595" max="14597" width="18.44140625" customWidth="1"/>
    <col min="14598" max="14598" width="18.44140625" bestFit="1" customWidth="1"/>
    <col min="14599" max="14599" width="13.44140625" bestFit="1" customWidth="1"/>
    <col min="14600" max="14600" width="13.33203125" bestFit="1" customWidth="1"/>
    <col min="14601" max="14601" width="12.109375" bestFit="1" customWidth="1"/>
    <col min="14849" max="14849" width="3.88671875" customWidth="1"/>
    <col min="14850" max="14850" width="40.5546875" customWidth="1"/>
    <col min="14851" max="14853" width="18.44140625" customWidth="1"/>
    <col min="14854" max="14854" width="18.44140625" bestFit="1" customWidth="1"/>
    <col min="14855" max="14855" width="13.44140625" bestFit="1" customWidth="1"/>
    <col min="14856" max="14856" width="13.33203125" bestFit="1" customWidth="1"/>
    <col min="14857" max="14857" width="12.109375" bestFit="1" customWidth="1"/>
    <col min="15105" max="15105" width="3.88671875" customWidth="1"/>
    <col min="15106" max="15106" width="40.5546875" customWidth="1"/>
    <col min="15107" max="15109" width="18.44140625" customWidth="1"/>
    <col min="15110" max="15110" width="18.44140625" bestFit="1" customWidth="1"/>
    <col min="15111" max="15111" width="13.44140625" bestFit="1" customWidth="1"/>
    <col min="15112" max="15112" width="13.33203125" bestFit="1" customWidth="1"/>
    <col min="15113" max="15113" width="12.109375" bestFit="1" customWidth="1"/>
    <col min="15361" max="15361" width="3.88671875" customWidth="1"/>
    <col min="15362" max="15362" width="40.5546875" customWidth="1"/>
    <col min="15363" max="15365" width="18.44140625" customWidth="1"/>
    <col min="15366" max="15366" width="18.44140625" bestFit="1" customWidth="1"/>
    <col min="15367" max="15367" width="13.44140625" bestFit="1" customWidth="1"/>
    <col min="15368" max="15368" width="13.33203125" bestFit="1" customWidth="1"/>
    <col min="15369" max="15369" width="12.109375" bestFit="1" customWidth="1"/>
    <col min="15617" max="15617" width="3.88671875" customWidth="1"/>
    <col min="15618" max="15618" width="40.5546875" customWidth="1"/>
    <col min="15619" max="15621" width="18.44140625" customWidth="1"/>
    <col min="15622" max="15622" width="18.44140625" bestFit="1" customWidth="1"/>
    <col min="15623" max="15623" width="13.44140625" bestFit="1" customWidth="1"/>
    <col min="15624" max="15624" width="13.33203125" bestFit="1" customWidth="1"/>
    <col min="15625" max="15625" width="12.109375" bestFit="1" customWidth="1"/>
    <col min="15873" max="15873" width="3.88671875" customWidth="1"/>
    <col min="15874" max="15874" width="40.5546875" customWidth="1"/>
    <col min="15875" max="15877" width="18.44140625" customWidth="1"/>
    <col min="15878" max="15878" width="18.44140625" bestFit="1" customWidth="1"/>
    <col min="15879" max="15879" width="13.44140625" bestFit="1" customWidth="1"/>
    <col min="15880" max="15880" width="13.33203125" bestFit="1" customWidth="1"/>
    <col min="15881" max="15881" width="12.109375" bestFit="1" customWidth="1"/>
    <col min="16129" max="16129" width="3.88671875" customWidth="1"/>
    <col min="16130" max="16130" width="40.5546875" customWidth="1"/>
    <col min="16131" max="16133" width="18.44140625" customWidth="1"/>
    <col min="16134" max="16134" width="18.44140625" bestFit="1" customWidth="1"/>
    <col min="16135" max="16135" width="13.44140625" bestFit="1" customWidth="1"/>
    <col min="16136" max="16136" width="13.33203125" bestFit="1" customWidth="1"/>
    <col min="16137" max="16137" width="12.109375" bestFit="1" customWidth="1"/>
  </cols>
  <sheetData>
    <row r="2" spans="1:9" ht="15.6" x14ac:dyDescent="0.3">
      <c r="A2" s="61" t="s">
        <v>88</v>
      </c>
      <c r="B2" s="60"/>
      <c r="C2" s="60"/>
      <c r="D2" s="60"/>
      <c r="E2" s="54"/>
    </row>
    <row r="3" spans="1:9" ht="15.6" x14ac:dyDescent="0.3">
      <c r="A3" s="54"/>
      <c r="B3" s="54"/>
      <c r="C3" s="54"/>
      <c r="D3" s="54"/>
      <c r="E3" s="54"/>
    </row>
    <row r="4" spans="1:9" ht="15.6" x14ac:dyDescent="0.3">
      <c r="A4" s="54"/>
      <c r="B4" s="54"/>
      <c r="C4" s="54"/>
      <c r="D4" s="54"/>
      <c r="E4" s="54"/>
    </row>
    <row r="5" spans="1:9" ht="17.399999999999999" x14ac:dyDescent="0.3">
      <c r="B5" s="55" t="s">
        <v>80</v>
      </c>
    </row>
    <row r="6" spans="1:9" ht="39.6" x14ac:dyDescent="0.3">
      <c r="A6" s="41" t="s">
        <v>37</v>
      </c>
      <c r="B6" s="41" t="s">
        <v>38</v>
      </c>
      <c r="C6" s="41" t="s">
        <v>39</v>
      </c>
      <c r="D6" s="41" t="s">
        <v>40</v>
      </c>
      <c r="E6" s="41" t="s">
        <v>41</v>
      </c>
    </row>
    <row r="7" spans="1:9" x14ac:dyDescent="0.3">
      <c r="A7" s="38" t="s">
        <v>42</v>
      </c>
      <c r="B7" s="39" t="s">
        <v>43</v>
      </c>
      <c r="C7" s="40">
        <v>0</v>
      </c>
      <c r="D7" s="40">
        <f>C34</f>
        <v>68933.600000000006</v>
      </c>
      <c r="E7" s="40">
        <f>D34</f>
        <v>102998.95999999999</v>
      </c>
      <c r="G7" s="36"/>
    </row>
    <row r="8" spans="1:9" x14ac:dyDescent="0.3">
      <c r="A8" s="41" t="s">
        <v>44</v>
      </c>
      <c r="B8" s="42" t="s">
        <v>45</v>
      </c>
      <c r="C8" s="43">
        <f>C9+C10+C11+C12</f>
        <v>318897</v>
      </c>
      <c r="D8" s="43">
        <f>D9+D10+D11+D12</f>
        <v>189864</v>
      </c>
      <c r="E8" s="43">
        <f>E9+E10+E11+E12</f>
        <v>199357.2</v>
      </c>
      <c r="G8" s="36"/>
    </row>
    <row r="9" spans="1:9" x14ac:dyDescent="0.3">
      <c r="A9" s="44">
        <v>1</v>
      </c>
      <c r="B9" s="45" t="s">
        <v>46</v>
      </c>
      <c r="C9" s="46">
        <f>Vanzari!E12</f>
        <v>140640</v>
      </c>
      <c r="D9" s="46">
        <f>C9+(C9*35%)</f>
        <v>189864</v>
      </c>
      <c r="E9" s="46">
        <f>D9+(D9*5%)</f>
        <v>199357.2</v>
      </c>
      <c r="F9" s="36"/>
      <c r="G9" s="36"/>
      <c r="H9" s="36"/>
      <c r="I9" s="36"/>
    </row>
    <row r="10" spans="1:9" x14ac:dyDescent="0.3">
      <c r="A10" s="44">
        <v>2</v>
      </c>
      <c r="B10" s="45" t="s">
        <v>47</v>
      </c>
      <c r="C10" s="47">
        <v>0</v>
      </c>
      <c r="D10" s="47">
        <v>0</v>
      </c>
      <c r="E10" s="47">
        <v>0</v>
      </c>
      <c r="G10" s="36"/>
      <c r="H10" s="36"/>
    </row>
    <row r="11" spans="1:9" x14ac:dyDescent="0.3">
      <c r="A11" s="44">
        <v>3</v>
      </c>
      <c r="B11" s="45" t="s">
        <v>48</v>
      </c>
      <c r="C11" s="47">
        <v>200</v>
      </c>
      <c r="D11" s="47">
        <v>0</v>
      </c>
      <c r="E11" s="47">
        <v>0</v>
      </c>
      <c r="G11" s="12"/>
      <c r="H11" s="12"/>
    </row>
    <row r="12" spans="1:9" x14ac:dyDescent="0.3">
      <c r="A12" s="44" t="s">
        <v>49</v>
      </c>
      <c r="B12" s="48" t="s">
        <v>50</v>
      </c>
      <c r="C12" s="47">
        <f>'Plan de finantare a proiectului'!B6</f>
        <v>178057</v>
      </c>
      <c r="D12" s="46">
        <v>0</v>
      </c>
      <c r="E12" s="46">
        <v>0</v>
      </c>
      <c r="G12" s="12"/>
      <c r="H12" s="12"/>
    </row>
    <row r="13" spans="1:9" x14ac:dyDescent="0.3">
      <c r="A13" s="41"/>
      <c r="B13" s="42" t="s">
        <v>51</v>
      </c>
      <c r="C13" s="43">
        <f>C7+C8</f>
        <v>318897</v>
      </c>
      <c r="D13" s="43">
        <f>D7+D8</f>
        <v>258797.6</v>
      </c>
      <c r="E13" s="43">
        <f>E7+E8</f>
        <v>302356.16000000003</v>
      </c>
    </row>
    <row r="14" spans="1:9" ht="27" x14ac:dyDescent="0.3">
      <c r="A14" s="41" t="s">
        <v>52</v>
      </c>
      <c r="B14" s="42" t="s">
        <v>90</v>
      </c>
      <c r="C14" s="43">
        <f>SUM(C15:C22)</f>
        <v>70500</v>
      </c>
      <c r="D14" s="43">
        <f>SUM(D15:D22)</f>
        <v>153900</v>
      </c>
      <c r="E14" s="43">
        <f>SUM(E15:E22)</f>
        <v>154475</v>
      </c>
      <c r="F14" s="36"/>
    </row>
    <row r="15" spans="1:9" ht="26.4" x14ac:dyDescent="0.3">
      <c r="A15" s="44">
        <v>1</v>
      </c>
      <c r="B15" s="49" t="s">
        <v>54</v>
      </c>
      <c r="C15" s="47">
        <v>10000</v>
      </c>
      <c r="D15" s="47">
        <f>(C15*0.15)+C15</f>
        <v>11500</v>
      </c>
      <c r="E15" s="47">
        <f>(D15*0.05)+D15</f>
        <v>12075</v>
      </c>
      <c r="G15" s="30"/>
      <c r="H15" s="30"/>
      <c r="I15" s="30"/>
    </row>
    <row r="16" spans="1:9" x14ac:dyDescent="0.3">
      <c r="A16" s="44">
        <v>2</v>
      </c>
      <c r="B16" s="50" t="s">
        <v>55</v>
      </c>
      <c r="C16" s="46">
        <v>0</v>
      </c>
      <c r="D16" s="47">
        <f>(Investitie!D11+Investitie!D12)*12</f>
        <v>62400</v>
      </c>
      <c r="E16" s="47">
        <f>(Investitie!D11+Investitie!D12)*12</f>
        <v>62400</v>
      </c>
      <c r="F16" s="59" t="s">
        <v>82</v>
      </c>
      <c r="G16" s="30"/>
      <c r="H16" s="30"/>
      <c r="I16" s="30"/>
    </row>
    <row r="17" spans="1:8" x14ac:dyDescent="0.3">
      <c r="A17" s="44">
        <v>3</v>
      </c>
      <c r="B17" s="50" t="s">
        <v>56</v>
      </c>
      <c r="C17" s="47">
        <v>0</v>
      </c>
      <c r="D17" s="47">
        <v>0</v>
      </c>
      <c r="E17" s="47">
        <v>0</v>
      </c>
    </row>
    <row r="18" spans="1:8" x14ac:dyDescent="0.3">
      <c r="A18" s="44">
        <v>4</v>
      </c>
      <c r="B18" s="45" t="s">
        <v>57</v>
      </c>
      <c r="C18" s="47">
        <f>1500*9</f>
        <v>13500</v>
      </c>
      <c r="D18" s="47">
        <f>1500*12</f>
        <v>18000</v>
      </c>
      <c r="E18" s="47">
        <f>1500*12</f>
        <v>18000</v>
      </c>
    </row>
    <row r="19" spans="1:8" ht="40.200000000000003" x14ac:dyDescent="0.3">
      <c r="A19" s="44">
        <v>5</v>
      </c>
      <c r="B19" s="45" t="s">
        <v>58</v>
      </c>
      <c r="C19" s="47">
        <f>5000*9</f>
        <v>45000</v>
      </c>
      <c r="D19" s="47">
        <f>5000*12</f>
        <v>60000</v>
      </c>
      <c r="E19" s="47">
        <f>5000*12</f>
        <v>60000</v>
      </c>
      <c r="G19" s="36"/>
    </row>
    <row r="20" spans="1:8" x14ac:dyDescent="0.3">
      <c r="A20" s="44">
        <v>6</v>
      </c>
      <c r="B20" s="45" t="s">
        <v>59</v>
      </c>
      <c r="C20" s="47">
        <v>0</v>
      </c>
      <c r="D20" s="47">
        <v>0</v>
      </c>
      <c r="E20" s="47">
        <v>0</v>
      </c>
    </row>
    <row r="21" spans="1:8" x14ac:dyDescent="0.3">
      <c r="A21" s="44">
        <v>7</v>
      </c>
      <c r="B21" s="45" t="s">
        <v>60</v>
      </c>
      <c r="C21" s="46">
        <v>1000</v>
      </c>
      <c r="D21" s="47">
        <v>1000</v>
      </c>
      <c r="E21" s="46">
        <v>1000</v>
      </c>
    </row>
    <row r="22" spans="1:8" x14ac:dyDescent="0.3">
      <c r="A22" s="44">
        <v>8</v>
      </c>
      <c r="B22" s="45" t="s">
        <v>61</v>
      </c>
      <c r="C22" s="47">
        <v>1000</v>
      </c>
      <c r="D22" s="47">
        <v>1000</v>
      </c>
      <c r="E22" s="47">
        <v>1000</v>
      </c>
    </row>
    <row r="23" spans="1:8" ht="27" x14ac:dyDescent="0.3">
      <c r="A23" s="41" t="s">
        <v>62</v>
      </c>
      <c r="B23" s="42" t="s">
        <v>63</v>
      </c>
      <c r="C23" s="51">
        <f>Investitie!H17</f>
        <v>178057</v>
      </c>
      <c r="D23" s="51">
        <v>0</v>
      </c>
      <c r="E23" s="47">
        <v>0</v>
      </c>
    </row>
    <row r="24" spans="1:8" x14ac:dyDescent="0.3">
      <c r="A24" s="41" t="s">
        <v>64</v>
      </c>
      <c r="B24" s="42" t="s">
        <v>81</v>
      </c>
      <c r="C24" s="43">
        <f>C25+C26</f>
        <v>0</v>
      </c>
      <c r="D24" s="43">
        <f>D25+D26</f>
        <v>0</v>
      </c>
      <c r="E24" s="43">
        <f>E25+E26</f>
        <v>0</v>
      </c>
    </row>
    <row r="25" spans="1:8" x14ac:dyDescent="0.3">
      <c r="A25" s="44"/>
      <c r="B25" s="45" t="s">
        <v>65</v>
      </c>
      <c r="C25" s="52">
        <f>[1]Credite!C3</f>
        <v>0</v>
      </c>
      <c r="D25" s="52">
        <v>0</v>
      </c>
      <c r="E25" s="52">
        <f>[1]Credite!E3</f>
        <v>0</v>
      </c>
    </row>
    <row r="26" spans="1:8" x14ac:dyDescent="0.3">
      <c r="A26" s="44"/>
      <c r="B26" s="45" t="s">
        <v>66</v>
      </c>
      <c r="C26" s="52">
        <v>0</v>
      </c>
      <c r="D26" s="52">
        <v>0</v>
      </c>
      <c r="E26" s="52">
        <v>0</v>
      </c>
      <c r="G26" s="36"/>
    </row>
    <row r="27" spans="1:8" x14ac:dyDescent="0.3">
      <c r="A27" s="41" t="s">
        <v>67</v>
      </c>
      <c r="B27" s="42" t="s">
        <v>68</v>
      </c>
      <c r="C27" s="43">
        <f>C28-C29+C30</f>
        <v>1406.4</v>
      </c>
      <c r="D27" s="43">
        <f>D28-D29+D30</f>
        <v>1898.64</v>
      </c>
      <c r="E27" s="43">
        <f>E28-E29+E30</f>
        <v>1993.5720000000001</v>
      </c>
    </row>
    <row r="28" spans="1:8" x14ac:dyDescent="0.3">
      <c r="A28" s="44">
        <v>1</v>
      </c>
      <c r="B28" s="53" t="s">
        <v>69</v>
      </c>
      <c r="C28" s="46">
        <v>0</v>
      </c>
      <c r="D28" s="46">
        <v>0</v>
      </c>
      <c r="E28" s="46">
        <v>0</v>
      </c>
      <c r="G28" s="36"/>
    </row>
    <row r="29" spans="1:8" x14ac:dyDescent="0.3">
      <c r="A29" s="44">
        <v>2</v>
      </c>
      <c r="B29" s="53" t="s">
        <v>70</v>
      </c>
      <c r="C29" s="46">
        <v>0</v>
      </c>
      <c r="D29" s="46">
        <v>0</v>
      </c>
      <c r="E29" s="46">
        <v>0</v>
      </c>
      <c r="H29" s="36"/>
    </row>
    <row r="30" spans="1:8" x14ac:dyDescent="0.3">
      <c r="A30" s="44">
        <v>3</v>
      </c>
      <c r="B30" s="45" t="s">
        <v>71</v>
      </c>
      <c r="C30" s="46">
        <f>C9*0.01</f>
        <v>1406.4</v>
      </c>
      <c r="D30" s="46">
        <f t="shared" ref="D30:E30" si="0">D9*0.01</f>
        <v>1898.64</v>
      </c>
      <c r="E30" s="46">
        <f t="shared" si="0"/>
        <v>1993.5720000000001</v>
      </c>
    </row>
    <row r="31" spans="1:8" x14ac:dyDescent="0.3">
      <c r="A31" s="56" t="s">
        <v>72</v>
      </c>
      <c r="B31" s="57" t="s">
        <v>73</v>
      </c>
      <c r="C31" s="58">
        <v>0</v>
      </c>
      <c r="D31" s="58">
        <v>0</v>
      </c>
      <c r="E31" s="58">
        <v>0</v>
      </c>
    </row>
    <row r="32" spans="1:8" x14ac:dyDescent="0.3">
      <c r="A32" s="41" t="s">
        <v>74</v>
      </c>
      <c r="B32" s="42" t="s">
        <v>75</v>
      </c>
      <c r="C32" s="43">
        <f>C14+C23+C24+C27+C31</f>
        <v>249963.4</v>
      </c>
      <c r="D32" s="43">
        <f t="shared" ref="D32:E32" si="1">D14+D23+D24+D27+D31</f>
        <v>155798.64000000001</v>
      </c>
      <c r="E32" s="43">
        <f t="shared" si="1"/>
        <v>156468.57199999999</v>
      </c>
    </row>
    <row r="33" spans="1:5" x14ac:dyDescent="0.3">
      <c r="A33" s="41" t="s">
        <v>76</v>
      </c>
      <c r="B33" s="42" t="s">
        <v>77</v>
      </c>
      <c r="C33" s="43">
        <f>C8-C32</f>
        <v>68933.600000000006</v>
      </c>
      <c r="D33" s="43">
        <f>D8-D32</f>
        <v>34065.359999999986</v>
      </c>
      <c r="E33" s="43">
        <f>E8-E32</f>
        <v>42888.628000000026</v>
      </c>
    </row>
    <row r="34" spans="1:5" x14ac:dyDescent="0.3">
      <c r="A34" s="41" t="s">
        <v>78</v>
      </c>
      <c r="B34" s="42" t="s">
        <v>79</v>
      </c>
      <c r="C34" s="43">
        <f>C7+C33</f>
        <v>68933.600000000006</v>
      </c>
      <c r="D34" s="43">
        <f>D7+D33</f>
        <v>102998.95999999999</v>
      </c>
      <c r="E34" s="43">
        <f>E7+E33</f>
        <v>145887.58800000002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34"/>
  <sheetViews>
    <sheetView topLeftCell="A19" workbookViewId="0">
      <selection activeCell="G19" sqref="G19"/>
    </sheetView>
  </sheetViews>
  <sheetFormatPr defaultRowHeight="14.4" x14ac:dyDescent="0.3"/>
  <cols>
    <col min="1" max="1" width="3.88671875" customWidth="1"/>
    <col min="2" max="2" width="40.5546875" customWidth="1"/>
    <col min="3" max="5" width="18.44140625" style="37" customWidth="1"/>
    <col min="6" max="6" width="18.44140625" bestFit="1" customWidth="1"/>
    <col min="7" max="7" width="13.44140625" bestFit="1" customWidth="1"/>
    <col min="8" max="8" width="13.33203125" bestFit="1" customWidth="1"/>
    <col min="9" max="9" width="12.109375" bestFit="1" customWidth="1"/>
    <col min="257" max="257" width="3.88671875" customWidth="1"/>
    <col min="258" max="258" width="40.5546875" customWidth="1"/>
    <col min="259" max="261" width="18.44140625" customWidth="1"/>
    <col min="262" max="262" width="18.44140625" bestFit="1" customWidth="1"/>
    <col min="263" max="263" width="13.44140625" bestFit="1" customWidth="1"/>
    <col min="264" max="264" width="13.33203125" bestFit="1" customWidth="1"/>
    <col min="265" max="265" width="12.109375" bestFit="1" customWidth="1"/>
    <col min="513" max="513" width="3.88671875" customWidth="1"/>
    <col min="514" max="514" width="40.5546875" customWidth="1"/>
    <col min="515" max="517" width="18.44140625" customWidth="1"/>
    <col min="518" max="518" width="18.44140625" bestFit="1" customWidth="1"/>
    <col min="519" max="519" width="13.44140625" bestFit="1" customWidth="1"/>
    <col min="520" max="520" width="13.33203125" bestFit="1" customWidth="1"/>
    <col min="521" max="521" width="12.109375" bestFit="1" customWidth="1"/>
    <col min="769" max="769" width="3.88671875" customWidth="1"/>
    <col min="770" max="770" width="40.5546875" customWidth="1"/>
    <col min="771" max="773" width="18.44140625" customWidth="1"/>
    <col min="774" max="774" width="18.44140625" bestFit="1" customWidth="1"/>
    <col min="775" max="775" width="13.44140625" bestFit="1" customWidth="1"/>
    <col min="776" max="776" width="13.33203125" bestFit="1" customWidth="1"/>
    <col min="777" max="777" width="12.109375" bestFit="1" customWidth="1"/>
    <col min="1025" max="1025" width="3.88671875" customWidth="1"/>
    <col min="1026" max="1026" width="40.5546875" customWidth="1"/>
    <col min="1027" max="1029" width="18.44140625" customWidth="1"/>
    <col min="1030" max="1030" width="18.44140625" bestFit="1" customWidth="1"/>
    <col min="1031" max="1031" width="13.44140625" bestFit="1" customWidth="1"/>
    <col min="1032" max="1032" width="13.33203125" bestFit="1" customWidth="1"/>
    <col min="1033" max="1033" width="12.109375" bestFit="1" customWidth="1"/>
    <col min="1281" max="1281" width="3.88671875" customWidth="1"/>
    <col min="1282" max="1282" width="40.5546875" customWidth="1"/>
    <col min="1283" max="1285" width="18.44140625" customWidth="1"/>
    <col min="1286" max="1286" width="18.44140625" bestFit="1" customWidth="1"/>
    <col min="1287" max="1287" width="13.44140625" bestFit="1" customWidth="1"/>
    <col min="1288" max="1288" width="13.33203125" bestFit="1" customWidth="1"/>
    <col min="1289" max="1289" width="12.109375" bestFit="1" customWidth="1"/>
    <col min="1537" max="1537" width="3.88671875" customWidth="1"/>
    <col min="1538" max="1538" width="40.5546875" customWidth="1"/>
    <col min="1539" max="1541" width="18.44140625" customWidth="1"/>
    <col min="1542" max="1542" width="18.44140625" bestFit="1" customWidth="1"/>
    <col min="1543" max="1543" width="13.44140625" bestFit="1" customWidth="1"/>
    <col min="1544" max="1544" width="13.33203125" bestFit="1" customWidth="1"/>
    <col min="1545" max="1545" width="12.109375" bestFit="1" customWidth="1"/>
    <col min="1793" max="1793" width="3.88671875" customWidth="1"/>
    <col min="1794" max="1794" width="40.5546875" customWidth="1"/>
    <col min="1795" max="1797" width="18.44140625" customWidth="1"/>
    <col min="1798" max="1798" width="18.44140625" bestFit="1" customWidth="1"/>
    <col min="1799" max="1799" width="13.44140625" bestFit="1" customWidth="1"/>
    <col min="1800" max="1800" width="13.33203125" bestFit="1" customWidth="1"/>
    <col min="1801" max="1801" width="12.109375" bestFit="1" customWidth="1"/>
    <col min="2049" max="2049" width="3.88671875" customWidth="1"/>
    <col min="2050" max="2050" width="40.5546875" customWidth="1"/>
    <col min="2051" max="2053" width="18.44140625" customWidth="1"/>
    <col min="2054" max="2054" width="18.44140625" bestFit="1" customWidth="1"/>
    <col min="2055" max="2055" width="13.44140625" bestFit="1" customWidth="1"/>
    <col min="2056" max="2056" width="13.33203125" bestFit="1" customWidth="1"/>
    <col min="2057" max="2057" width="12.109375" bestFit="1" customWidth="1"/>
    <col min="2305" max="2305" width="3.88671875" customWidth="1"/>
    <col min="2306" max="2306" width="40.5546875" customWidth="1"/>
    <col min="2307" max="2309" width="18.44140625" customWidth="1"/>
    <col min="2310" max="2310" width="18.44140625" bestFit="1" customWidth="1"/>
    <col min="2311" max="2311" width="13.44140625" bestFit="1" customWidth="1"/>
    <col min="2312" max="2312" width="13.33203125" bestFit="1" customWidth="1"/>
    <col min="2313" max="2313" width="12.109375" bestFit="1" customWidth="1"/>
    <col min="2561" max="2561" width="3.88671875" customWidth="1"/>
    <col min="2562" max="2562" width="40.5546875" customWidth="1"/>
    <col min="2563" max="2565" width="18.44140625" customWidth="1"/>
    <col min="2566" max="2566" width="18.44140625" bestFit="1" customWidth="1"/>
    <col min="2567" max="2567" width="13.44140625" bestFit="1" customWidth="1"/>
    <col min="2568" max="2568" width="13.33203125" bestFit="1" customWidth="1"/>
    <col min="2569" max="2569" width="12.109375" bestFit="1" customWidth="1"/>
    <col min="2817" max="2817" width="3.88671875" customWidth="1"/>
    <col min="2818" max="2818" width="40.5546875" customWidth="1"/>
    <col min="2819" max="2821" width="18.44140625" customWidth="1"/>
    <col min="2822" max="2822" width="18.44140625" bestFit="1" customWidth="1"/>
    <col min="2823" max="2823" width="13.44140625" bestFit="1" customWidth="1"/>
    <col min="2824" max="2824" width="13.33203125" bestFit="1" customWidth="1"/>
    <col min="2825" max="2825" width="12.109375" bestFit="1" customWidth="1"/>
    <col min="3073" max="3073" width="3.88671875" customWidth="1"/>
    <col min="3074" max="3074" width="40.5546875" customWidth="1"/>
    <col min="3075" max="3077" width="18.44140625" customWidth="1"/>
    <col min="3078" max="3078" width="18.44140625" bestFit="1" customWidth="1"/>
    <col min="3079" max="3079" width="13.44140625" bestFit="1" customWidth="1"/>
    <col min="3080" max="3080" width="13.33203125" bestFit="1" customWidth="1"/>
    <col min="3081" max="3081" width="12.109375" bestFit="1" customWidth="1"/>
    <col min="3329" max="3329" width="3.88671875" customWidth="1"/>
    <col min="3330" max="3330" width="40.5546875" customWidth="1"/>
    <col min="3331" max="3333" width="18.44140625" customWidth="1"/>
    <col min="3334" max="3334" width="18.44140625" bestFit="1" customWidth="1"/>
    <col min="3335" max="3335" width="13.44140625" bestFit="1" customWidth="1"/>
    <col min="3336" max="3336" width="13.33203125" bestFit="1" customWidth="1"/>
    <col min="3337" max="3337" width="12.109375" bestFit="1" customWidth="1"/>
    <col min="3585" max="3585" width="3.88671875" customWidth="1"/>
    <col min="3586" max="3586" width="40.5546875" customWidth="1"/>
    <col min="3587" max="3589" width="18.44140625" customWidth="1"/>
    <col min="3590" max="3590" width="18.44140625" bestFit="1" customWidth="1"/>
    <col min="3591" max="3591" width="13.44140625" bestFit="1" customWidth="1"/>
    <col min="3592" max="3592" width="13.33203125" bestFit="1" customWidth="1"/>
    <col min="3593" max="3593" width="12.109375" bestFit="1" customWidth="1"/>
    <col min="3841" max="3841" width="3.88671875" customWidth="1"/>
    <col min="3842" max="3842" width="40.5546875" customWidth="1"/>
    <col min="3843" max="3845" width="18.44140625" customWidth="1"/>
    <col min="3846" max="3846" width="18.44140625" bestFit="1" customWidth="1"/>
    <col min="3847" max="3847" width="13.44140625" bestFit="1" customWidth="1"/>
    <col min="3848" max="3848" width="13.33203125" bestFit="1" customWidth="1"/>
    <col min="3849" max="3849" width="12.109375" bestFit="1" customWidth="1"/>
    <col min="4097" max="4097" width="3.88671875" customWidth="1"/>
    <col min="4098" max="4098" width="40.5546875" customWidth="1"/>
    <col min="4099" max="4101" width="18.44140625" customWidth="1"/>
    <col min="4102" max="4102" width="18.44140625" bestFit="1" customWidth="1"/>
    <col min="4103" max="4103" width="13.44140625" bestFit="1" customWidth="1"/>
    <col min="4104" max="4104" width="13.33203125" bestFit="1" customWidth="1"/>
    <col min="4105" max="4105" width="12.109375" bestFit="1" customWidth="1"/>
    <col min="4353" max="4353" width="3.88671875" customWidth="1"/>
    <col min="4354" max="4354" width="40.5546875" customWidth="1"/>
    <col min="4355" max="4357" width="18.44140625" customWidth="1"/>
    <col min="4358" max="4358" width="18.44140625" bestFit="1" customWidth="1"/>
    <col min="4359" max="4359" width="13.44140625" bestFit="1" customWidth="1"/>
    <col min="4360" max="4360" width="13.33203125" bestFit="1" customWidth="1"/>
    <col min="4361" max="4361" width="12.109375" bestFit="1" customWidth="1"/>
    <col min="4609" max="4609" width="3.88671875" customWidth="1"/>
    <col min="4610" max="4610" width="40.5546875" customWidth="1"/>
    <col min="4611" max="4613" width="18.44140625" customWidth="1"/>
    <col min="4614" max="4614" width="18.44140625" bestFit="1" customWidth="1"/>
    <col min="4615" max="4615" width="13.44140625" bestFit="1" customWidth="1"/>
    <col min="4616" max="4616" width="13.33203125" bestFit="1" customWidth="1"/>
    <col min="4617" max="4617" width="12.109375" bestFit="1" customWidth="1"/>
    <col min="4865" max="4865" width="3.88671875" customWidth="1"/>
    <col min="4866" max="4866" width="40.5546875" customWidth="1"/>
    <col min="4867" max="4869" width="18.44140625" customWidth="1"/>
    <col min="4870" max="4870" width="18.44140625" bestFit="1" customWidth="1"/>
    <col min="4871" max="4871" width="13.44140625" bestFit="1" customWidth="1"/>
    <col min="4872" max="4872" width="13.33203125" bestFit="1" customWidth="1"/>
    <col min="4873" max="4873" width="12.109375" bestFit="1" customWidth="1"/>
    <col min="5121" max="5121" width="3.88671875" customWidth="1"/>
    <col min="5122" max="5122" width="40.5546875" customWidth="1"/>
    <col min="5123" max="5125" width="18.44140625" customWidth="1"/>
    <col min="5126" max="5126" width="18.44140625" bestFit="1" customWidth="1"/>
    <col min="5127" max="5127" width="13.44140625" bestFit="1" customWidth="1"/>
    <col min="5128" max="5128" width="13.33203125" bestFit="1" customWidth="1"/>
    <col min="5129" max="5129" width="12.109375" bestFit="1" customWidth="1"/>
    <col min="5377" max="5377" width="3.88671875" customWidth="1"/>
    <col min="5378" max="5378" width="40.5546875" customWidth="1"/>
    <col min="5379" max="5381" width="18.44140625" customWidth="1"/>
    <col min="5382" max="5382" width="18.44140625" bestFit="1" customWidth="1"/>
    <col min="5383" max="5383" width="13.44140625" bestFit="1" customWidth="1"/>
    <col min="5384" max="5384" width="13.33203125" bestFit="1" customWidth="1"/>
    <col min="5385" max="5385" width="12.109375" bestFit="1" customWidth="1"/>
    <col min="5633" max="5633" width="3.88671875" customWidth="1"/>
    <col min="5634" max="5634" width="40.5546875" customWidth="1"/>
    <col min="5635" max="5637" width="18.44140625" customWidth="1"/>
    <col min="5638" max="5638" width="18.44140625" bestFit="1" customWidth="1"/>
    <col min="5639" max="5639" width="13.44140625" bestFit="1" customWidth="1"/>
    <col min="5640" max="5640" width="13.33203125" bestFit="1" customWidth="1"/>
    <col min="5641" max="5641" width="12.109375" bestFit="1" customWidth="1"/>
    <col min="5889" max="5889" width="3.88671875" customWidth="1"/>
    <col min="5890" max="5890" width="40.5546875" customWidth="1"/>
    <col min="5891" max="5893" width="18.44140625" customWidth="1"/>
    <col min="5894" max="5894" width="18.44140625" bestFit="1" customWidth="1"/>
    <col min="5895" max="5895" width="13.44140625" bestFit="1" customWidth="1"/>
    <col min="5896" max="5896" width="13.33203125" bestFit="1" customWidth="1"/>
    <col min="5897" max="5897" width="12.109375" bestFit="1" customWidth="1"/>
    <col min="6145" max="6145" width="3.88671875" customWidth="1"/>
    <col min="6146" max="6146" width="40.5546875" customWidth="1"/>
    <col min="6147" max="6149" width="18.44140625" customWidth="1"/>
    <col min="6150" max="6150" width="18.44140625" bestFit="1" customWidth="1"/>
    <col min="6151" max="6151" width="13.44140625" bestFit="1" customWidth="1"/>
    <col min="6152" max="6152" width="13.33203125" bestFit="1" customWidth="1"/>
    <col min="6153" max="6153" width="12.109375" bestFit="1" customWidth="1"/>
    <col min="6401" max="6401" width="3.88671875" customWidth="1"/>
    <col min="6402" max="6402" width="40.5546875" customWidth="1"/>
    <col min="6403" max="6405" width="18.44140625" customWidth="1"/>
    <col min="6406" max="6406" width="18.44140625" bestFit="1" customWidth="1"/>
    <col min="6407" max="6407" width="13.44140625" bestFit="1" customWidth="1"/>
    <col min="6408" max="6408" width="13.33203125" bestFit="1" customWidth="1"/>
    <col min="6409" max="6409" width="12.109375" bestFit="1" customWidth="1"/>
    <col min="6657" max="6657" width="3.88671875" customWidth="1"/>
    <col min="6658" max="6658" width="40.5546875" customWidth="1"/>
    <col min="6659" max="6661" width="18.44140625" customWidth="1"/>
    <col min="6662" max="6662" width="18.44140625" bestFit="1" customWidth="1"/>
    <col min="6663" max="6663" width="13.44140625" bestFit="1" customWidth="1"/>
    <col min="6664" max="6664" width="13.33203125" bestFit="1" customWidth="1"/>
    <col min="6665" max="6665" width="12.109375" bestFit="1" customWidth="1"/>
    <col min="6913" max="6913" width="3.88671875" customWidth="1"/>
    <col min="6914" max="6914" width="40.5546875" customWidth="1"/>
    <col min="6915" max="6917" width="18.44140625" customWidth="1"/>
    <col min="6918" max="6918" width="18.44140625" bestFit="1" customWidth="1"/>
    <col min="6919" max="6919" width="13.44140625" bestFit="1" customWidth="1"/>
    <col min="6920" max="6920" width="13.33203125" bestFit="1" customWidth="1"/>
    <col min="6921" max="6921" width="12.109375" bestFit="1" customWidth="1"/>
    <col min="7169" max="7169" width="3.88671875" customWidth="1"/>
    <col min="7170" max="7170" width="40.5546875" customWidth="1"/>
    <col min="7171" max="7173" width="18.44140625" customWidth="1"/>
    <col min="7174" max="7174" width="18.44140625" bestFit="1" customWidth="1"/>
    <col min="7175" max="7175" width="13.44140625" bestFit="1" customWidth="1"/>
    <col min="7176" max="7176" width="13.33203125" bestFit="1" customWidth="1"/>
    <col min="7177" max="7177" width="12.109375" bestFit="1" customWidth="1"/>
    <col min="7425" max="7425" width="3.88671875" customWidth="1"/>
    <col min="7426" max="7426" width="40.5546875" customWidth="1"/>
    <col min="7427" max="7429" width="18.44140625" customWidth="1"/>
    <col min="7430" max="7430" width="18.44140625" bestFit="1" customWidth="1"/>
    <col min="7431" max="7431" width="13.44140625" bestFit="1" customWidth="1"/>
    <col min="7432" max="7432" width="13.33203125" bestFit="1" customWidth="1"/>
    <col min="7433" max="7433" width="12.109375" bestFit="1" customWidth="1"/>
    <col min="7681" max="7681" width="3.88671875" customWidth="1"/>
    <col min="7682" max="7682" width="40.5546875" customWidth="1"/>
    <col min="7683" max="7685" width="18.44140625" customWidth="1"/>
    <col min="7686" max="7686" width="18.44140625" bestFit="1" customWidth="1"/>
    <col min="7687" max="7687" width="13.44140625" bestFit="1" customWidth="1"/>
    <col min="7688" max="7688" width="13.33203125" bestFit="1" customWidth="1"/>
    <col min="7689" max="7689" width="12.109375" bestFit="1" customWidth="1"/>
    <col min="7937" max="7937" width="3.88671875" customWidth="1"/>
    <col min="7938" max="7938" width="40.5546875" customWidth="1"/>
    <col min="7939" max="7941" width="18.44140625" customWidth="1"/>
    <col min="7942" max="7942" width="18.44140625" bestFit="1" customWidth="1"/>
    <col min="7943" max="7943" width="13.44140625" bestFit="1" customWidth="1"/>
    <col min="7944" max="7944" width="13.33203125" bestFit="1" customWidth="1"/>
    <col min="7945" max="7945" width="12.109375" bestFit="1" customWidth="1"/>
    <col min="8193" max="8193" width="3.88671875" customWidth="1"/>
    <col min="8194" max="8194" width="40.5546875" customWidth="1"/>
    <col min="8195" max="8197" width="18.44140625" customWidth="1"/>
    <col min="8198" max="8198" width="18.44140625" bestFit="1" customWidth="1"/>
    <col min="8199" max="8199" width="13.44140625" bestFit="1" customWidth="1"/>
    <col min="8200" max="8200" width="13.33203125" bestFit="1" customWidth="1"/>
    <col min="8201" max="8201" width="12.109375" bestFit="1" customWidth="1"/>
    <col min="8449" max="8449" width="3.88671875" customWidth="1"/>
    <col min="8450" max="8450" width="40.5546875" customWidth="1"/>
    <col min="8451" max="8453" width="18.44140625" customWidth="1"/>
    <col min="8454" max="8454" width="18.44140625" bestFit="1" customWidth="1"/>
    <col min="8455" max="8455" width="13.44140625" bestFit="1" customWidth="1"/>
    <col min="8456" max="8456" width="13.33203125" bestFit="1" customWidth="1"/>
    <col min="8457" max="8457" width="12.109375" bestFit="1" customWidth="1"/>
    <col min="8705" max="8705" width="3.88671875" customWidth="1"/>
    <col min="8706" max="8706" width="40.5546875" customWidth="1"/>
    <col min="8707" max="8709" width="18.44140625" customWidth="1"/>
    <col min="8710" max="8710" width="18.44140625" bestFit="1" customWidth="1"/>
    <col min="8711" max="8711" width="13.44140625" bestFit="1" customWidth="1"/>
    <col min="8712" max="8712" width="13.33203125" bestFit="1" customWidth="1"/>
    <col min="8713" max="8713" width="12.109375" bestFit="1" customWidth="1"/>
    <col min="8961" max="8961" width="3.88671875" customWidth="1"/>
    <col min="8962" max="8962" width="40.5546875" customWidth="1"/>
    <col min="8963" max="8965" width="18.44140625" customWidth="1"/>
    <col min="8966" max="8966" width="18.44140625" bestFit="1" customWidth="1"/>
    <col min="8967" max="8967" width="13.44140625" bestFit="1" customWidth="1"/>
    <col min="8968" max="8968" width="13.33203125" bestFit="1" customWidth="1"/>
    <col min="8969" max="8969" width="12.109375" bestFit="1" customWidth="1"/>
    <col min="9217" max="9217" width="3.88671875" customWidth="1"/>
    <col min="9218" max="9218" width="40.5546875" customWidth="1"/>
    <col min="9219" max="9221" width="18.44140625" customWidth="1"/>
    <col min="9222" max="9222" width="18.44140625" bestFit="1" customWidth="1"/>
    <col min="9223" max="9223" width="13.44140625" bestFit="1" customWidth="1"/>
    <col min="9224" max="9224" width="13.33203125" bestFit="1" customWidth="1"/>
    <col min="9225" max="9225" width="12.109375" bestFit="1" customWidth="1"/>
    <col min="9473" max="9473" width="3.88671875" customWidth="1"/>
    <col min="9474" max="9474" width="40.5546875" customWidth="1"/>
    <col min="9475" max="9477" width="18.44140625" customWidth="1"/>
    <col min="9478" max="9478" width="18.44140625" bestFit="1" customWidth="1"/>
    <col min="9479" max="9479" width="13.44140625" bestFit="1" customWidth="1"/>
    <col min="9480" max="9480" width="13.33203125" bestFit="1" customWidth="1"/>
    <col min="9481" max="9481" width="12.109375" bestFit="1" customWidth="1"/>
    <col min="9729" max="9729" width="3.88671875" customWidth="1"/>
    <col min="9730" max="9730" width="40.5546875" customWidth="1"/>
    <col min="9731" max="9733" width="18.44140625" customWidth="1"/>
    <col min="9734" max="9734" width="18.44140625" bestFit="1" customWidth="1"/>
    <col min="9735" max="9735" width="13.44140625" bestFit="1" customWidth="1"/>
    <col min="9736" max="9736" width="13.33203125" bestFit="1" customWidth="1"/>
    <col min="9737" max="9737" width="12.109375" bestFit="1" customWidth="1"/>
    <col min="9985" max="9985" width="3.88671875" customWidth="1"/>
    <col min="9986" max="9986" width="40.5546875" customWidth="1"/>
    <col min="9987" max="9989" width="18.44140625" customWidth="1"/>
    <col min="9990" max="9990" width="18.44140625" bestFit="1" customWidth="1"/>
    <col min="9991" max="9991" width="13.44140625" bestFit="1" customWidth="1"/>
    <col min="9992" max="9992" width="13.33203125" bestFit="1" customWidth="1"/>
    <col min="9993" max="9993" width="12.109375" bestFit="1" customWidth="1"/>
    <col min="10241" max="10241" width="3.88671875" customWidth="1"/>
    <col min="10242" max="10242" width="40.5546875" customWidth="1"/>
    <col min="10243" max="10245" width="18.44140625" customWidth="1"/>
    <col min="10246" max="10246" width="18.44140625" bestFit="1" customWidth="1"/>
    <col min="10247" max="10247" width="13.44140625" bestFit="1" customWidth="1"/>
    <col min="10248" max="10248" width="13.33203125" bestFit="1" customWidth="1"/>
    <col min="10249" max="10249" width="12.109375" bestFit="1" customWidth="1"/>
    <col min="10497" max="10497" width="3.88671875" customWidth="1"/>
    <col min="10498" max="10498" width="40.5546875" customWidth="1"/>
    <col min="10499" max="10501" width="18.44140625" customWidth="1"/>
    <col min="10502" max="10502" width="18.44140625" bestFit="1" customWidth="1"/>
    <col min="10503" max="10503" width="13.44140625" bestFit="1" customWidth="1"/>
    <col min="10504" max="10504" width="13.33203125" bestFit="1" customWidth="1"/>
    <col min="10505" max="10505" width="12.109375" bestFit="1" customWidth="1"/>
    <col min="10753" max="10753" width="3.88671875" customWidth="1"/>
    <col min="10754" max="10754" width="40.5546875" customWidth="1"/>
    <col min="10755" max="10757" width="18.44140625" customWidth="1"/>
    <col min="10758" max="10758" width="18.44140625" bestFit="1" customWidth="1"/>
    <col min="10759" max="10759" width="13.44140625" bestFit="1" customWidth="1"/>
    <col min="10760" max="10760" width="13.33203125" bestFit="1" customWidth="1"/>
    <col min="10761" max="10761" width="12.109375" bestFit="1" customWidth="1"/>
    <col min="11009" max="11009" width="3.88671875" customWidth="1"/>
    <col min="11010" max="11010" width="40.5546875" customWidth="1"/>
    <col min="11011" max="11013" width="18.44140625" customWidth="1"/>
    <col min="11014" max="11014" width="18.44140625" bestFit="1" customWidth="1"/>
    <col min="11015" max="11015" width="13.44140625" bestFit="1" customWidth="1"/>
    <col min="11016" max="11016" width="13.33203125" bestFit="1" customWidth="1"/>
    <col min="11017" max="11017" width="12.109375" bestFit="1" customWidth="1"/>
    <col min="11265" max="11265" width="3.88671875" customWidth="1"/>
    <col min="11266" max="11266" width="40.5546875" customWidth="1"/>
    <col min="11267" max="11269" width="18.44140625" customWidth="1"/>
    <col min="11270" max="11270" width="18.44140625" bestFit="1" customWidth="1"/>
    <col min="11271" max="11271" width="13.44140625" bestFit="1" customWidth="1"/>
    <col min="11272" max="11272" width="13.33203125" bestFit="1" customWidth="1"/>
    <col min="11273" max="11273" width="12.109375" bestFit="1" customWidth="1"/>
    <col min="11521" max="11521" width="3.88671875" customWidth="1"/>
    <col min="11522" max="11522" width="40.5546875" customWidth="1"/>
    <col min="11523" max="11525" width="18.44140625" customWidth="1"/>
    <col min="11526" max="11526" width="18.44140625" bestFit="1" customWidth="1"/>
    <col min="11527" max="11527" width="13.44140625" bestFit="1" customWidth="1"/>
    <col min="11528" max="11528" width="13.33203125" bestFit="1" customWidth="1"/>
    <col min="11529" max="11529" width="12.109375" bestFit="1" customWidth="1"/>
    <col min="11777" max="11777" width="3.88671875" customWidth="1"/>
    <col min="11778" max="11778" width="40.5546875" customWidth="1"/>
    <col min="11779" max="11781" width="18.44140625" customWidth="1"/>
    <col min="11782" max="11782" width="18.44140625" bestFit="1" customWidth="1"/>
    <col min="11783" max="11783" width="13.44140625" bestFit="1" customWidth="1"/>
    <col min="11784" max="11784" width="13.33203125" bestFit="1" customWidth="1"/>
    <col min="11785" max="11785" width="12.109375" bestFit="1" customWidth="1"/>
    <col min="12033" max="12033" width="3.88671875" customWidth="1"/>
    <col min="12034" max="12034" width="40.5546875" customWidth="1"/>
    <col min="12035" max="12037" width="18.44140625" customWidth="1"/>
    <col min="12038" max="12038" width="18.44140625" bestFit="1" customWidth="1"/>
    <col min="12039" max="12039" width="13.44140625" bestFit="1" customWidth="1"/>
    <col min="12040" max="12040" width="13.33203125" bestFit="1" customWidth="1"/>
    <col min="12041" max="12041" width="12.109375" bestFit="1" customWidth="1"/>
    <col min="12289" max="12289" width="3.88671875" customWidth="1"/>
    <col min="12290" max="12290" width="40.5546875" customWidth="1"/>
    <col min="12291" max="12293" width="18.44140625" customWidth="1"/>
    <col min="12294" max="12294" width="18.44140625" bestFit="1" customWidth="1"/>
    <col min="12295" max="12295" width="13.44140625" bestFit="1" customWidth="1"/>
    <col min="12296" max="12296" width="13.33203125" bestFit="1" customWidth="1"/>
    <col min="12297" max="12297" width="12.109375" bestFit="1" customWidth="1"/>
    <col min="12545" max="12545" width="3.88671875" customWidth="1"/>
    <col min="12546" max="12546" width="40.5546875" customWidth="1"/>
    <col min="12547" max="12549" width="18.44140625" customWidth="1"/>
    <col min="12550" max="12550" width="18.44140625" bestFit="1" customWidth="1"/>
    <col min="12551" max="12551" width="13.44140625" bestFit="1" customWidth="1"/>
    <col min="12552" max="12552" width="13.33203125" bestFit="1" customWidth="1"/>
    <col min="12553" max="12553" width="12.109375" bestFit="1" customWidth="1"/>
    <col min="12801" max="12801" width="3.88671875" customWidth="1"/>
    <col min="12802" max="12802" width="40.5546875" customWidth="1"/>
    <col min="12803" max="12805" width="18.44140625" customWidth="1"/>
    <col min="12806" max="12806" width="18.44140625" bestFit="1" customWidth="1"/>
    <col min="12807" max="12807" width="13.44140625" bestFit="1" customWidth="1"/>
    <col min="12808" max="12808" width="13.33203125" bestFit="1" customWidth="1"/>
    <col min="12809" max="12809" width="12.109375" bestFit="1" customWidth="1"/>
    <col min="13057" max="13057" width="3.88671875" customWidth="1"/>
    <col min="13058" max="13058" width="40.5546875" customWidth="1"/>
    <col min="13059" max="13061" width="18.44140625" customWidth="1"/>
    <col min="13062" max="13062" width="18.44140625" bestFit="1" customWidth="1"/>
    <col min="13063" max="13063" width="13.44140625" bestFit="1" customWidth="1"/>
    <col min="13064" max="13064" width="13.33203125" bestFit="1" customWidth="1"/>
    <col min="13065" max="13065" width="12.109375" bestFit="1" customWidth="1"/>
    <col min="13313" max="13313" width="3.88671875" customWidth="1"/>
    <col min="13314" max="13314" width="40.5546875" customWidth="1"/>
    <col min="13315" max="13317" width="18.44140625" customWidth="1"/>
    <col min="13318" max="13318" width="18.44140625" bestFit="1" customWidth="1"/>
    <col min="13319" max="13319" width="13.44140625" bestFit="1" customWidth="1"/>
    <col min="13320" max="13320" width="13.33203125" bestFit="1" customWidth="1"/>
    <col min="13321" max="13321" width="12.109375" bestFit="1" customWidth="1"/>
    <col min="13569" max="13569" width="3.88671875" customWidth="1"/>
    <col min="13570" max="13570" width="40.5546875" customWidth="1"/>
    <col min="13571" max="13573" width="18.44140625" customWidth="1"/>
    <col min="13574" max="13574" width="18.44140625" bestFit="1" customWidth="1"/>
    <col min="13575" max="13575" width="13.44140625" bestFit="1" customWidth="1"/>
    <col min="13576" max="13576" width="13.33203125" bestFit="1" customWidth="1"/>
    <col min="13577" max="13577" width="12.109375" bestFit="1" customWidth="1"/>
    <col min="13825" max="13825" width="3.88671875" customWidth="1"/>
    <col min="13826" max="13826" width="40.5546875" customWidth="1"/>
    <col min="13827" max="13829" width="18.44140625" customWidth="1"/>
    <col min="13830" max="13830" width="18.44140625" bestFit="1" customWidth="1"/>
    <col min="13831" max="13831" width="13.44140625" bestFit="1" customWidth="1"/>
    <col min="13832" max="13832" width="13.33203125" bestFit="1" customWidth="1"/>
    <col min="13833" max="13833" width="12.109375" bestFit="1" customWidth="1"/>
    <col min="14081" max="14081" width="3.88671875" customWidth="1"/>
    <col min="14082" max="14082" width="40.5546875" customWidth="1"/>
    <col min="14083" max="14085" width="18.44140625" customWidth="1"/>
    <col min="14086" max="14086" width="18.44140625" bestFit="1" customWidth="1"/>
    <col min="14087" max="14087" width="13.44140625" bestFit="1" customWidth="1"/>
    <col min="14088" max="14088" width="13.33203125" bestFit="1" customWidth="1"/>
    <col min="14089" max="14089" width="12.109375" bestFit="1" customWidth="1"/>
    <col min="14337" max="14337" width="3.88671875" customWidth="1"/>
    <col min="14338" max="14338" width="40.5546875" customWidth="1"/>
    <col min="14339" max="14341" width="18.44140625" customWidth="1"/>
    <col min="14342" max="14342" width="18.44140625" bestFit="1" customWidth="1"/>
    <col min="14343" max="14343" width="13.44140625" bestFit="1" customWidth="1"/>
    <col min="14344" max="14344" width="13.33203125" bestFit="1" customWidth="1"/>
    <col min="14345" max="14345" width="12.109375" bestFit="1" customWidth="1"/>
    <col min="14593" max="14593" width="3.88671875" customWidth="1"/>
    <col min="14594" max="14594" width="40.5546875" customWidth="1"/>
    <col min="14595" max="14597" width="18.44140625" customWidth="1"/>
    <col min="14598" max="14598" width="18.44140625" bestFit="1" customWidth="1"/>
    <col min="14599" max="14599" width="13.44140625" bestFit="1" customWidth="1"/>
    <col min="14600" max="14600" width="13.33203125" bestFit="1" customWidth="1"/>
    <col min="14601" max="14601" width="12.109375" bestFit="1" customWidth="1"/>
    <col min="14849" max="14849" width="3.88671875" customWidth="1"/>
    <col min="14850" max="14850" width="40.5546875" customWidth="1"/>
    <col min="14851" max="14853" width="18.44140625" customWidth="1"/>
    <col min="14854" max="14854" width="18.44140625" bestFit="1" customWidth="1"/>
    <col min="14855" max="14855" width="13.44140625" bestFit="1" customWidth="1"/>
    <col min="14856" max="14856" width="13.33203125" bestFit="1" customWidth="1"/>
    <col min="14857" max="14857" width="12.109375" bestFit="1" customWidth="1"/>
    <col min="15105" max="15105" width="3.88671875" customWidth="1"/>
    <col min="15106" max="15106" width="40.5546875" customWidth="1"/>
    <col min="15107" max="15109" width="18.44140625" customWidth="1"/>
    <col min="15110" max="15110" width="18.44140625" bestFit="1" customWidth="1"/>
    <col min="15111" max="15111" width="13.44140625" bestFit="1" customWidth="1"/>
    <col min="15112" max="15112" width="13.33203125" bestFit="1" customWidth="1"/>
    <col min="15113" max="15113" width="12.109375" bestFit="1" customWidth="1"/>
    <col min="15361" max="15361" width="3.88671875" customWidth="1"/>
    <col min="15362" max="15362" width="40.5546875" customWidth="1"/>
    <col min="15363" max="15365" width="18.44140625" customWidth="1"/>
    <col min="15366" max="15366" width="18.44140625" bestFit="1" customWidth="1"/>
    <col min="15367" max="15367" width="13.44140625" bestFit="1" customWidth="1"/>
    <col min="15368" max="15368" width="13.33203125" bestFit="1" customWidth="1"/>
    <col min="15369" max="15369" width="12.109375" bestFit="1" customWidth="1"/>
    <col min="15617" max="15617" width="3.88671875" customWidth="1"/>
    <col min="15618" max="15618" width="40.5546875" customWidth="1"/>
    <col min="15619" max="15621" width="18.44140625" customWidth="1"/>
    <col min="15622" max="15622" width="18.44140625" bestFit="1" customWidth="1"/>
    <col min="15623" max="15623" width="13.44140625" bestFit="1" customWidth="1"/>
    <col min="15624" max="15624" width="13.33203125" bestFit="1" customWidth="1"/>
    <col min="15625" max="15625" width="12.109375" bestFit="1" customWidth="1"/>
    <col min="15873" max="15873" width="3.88671875" customWidth="1"/>
    <col min="15874" max="15874" width="40.5546875" customWidth="1"/>
    <col min="15875" max="15877" width="18.44140625" customWidth="1"/>
    <col min="15878" max="15878" width="18.44140625" bestFit="1" customWidth="1"/>
    <col min="15879" max="15879" width="13.44140625" bestFit="1" customWidth="1"/>
    <col min="15880" max="15880" width="13.33203125" bestFit="1" customWidth="1"/>
    <col min="15881" max="15881" width="12.109375" bestFit="1" customWidth="1"/>
    <col min="16129" max="16129" width="3.88671875" customWidth="1"/>
    <col min="16130" max="16130" width="40.5546875" customWidth="1"/>
    <col min="16131" max="16133" width="18.44140625" customWidth="1"/>
    <col min="16134" max="16134" width="18.44140625" bestFit="1" customWidth="1"/>
    <col min="16135" max="16135" width="13.44140625" bestFit="1" customWidth="1"/>
    <col min="16136" max="16136" width="13.33203125" bestFit="1" customWidth="1"/>
    <col min="16137" max="16137" width="12.109375" bestFit="1" customWidth="1"/>
  </cols>
  <sheetData>
    <row r="2" spans="1:9" ht="15.6" x14ac:dyDescent="0.3">
      <c r="A2" s="61" t="s">
        <v>89</v>
      </c>
      <c r="B2" s="60"/>
      <c r="C2" s="60"/>
      <c r="D2" s="60"/>
      <c r="E2" s="54"/>
    </row>
    <row r="3" spans="1:9" ht="15.6" x14ac:dyDescent="0.3">
      <c r="A3" s="54"/>
      <c r="B3" s="54"/>
      <c r="C3" s="54"/>
      <c r="D3" s="54"/>
      <c r="E3" s="54"/>
    </row>
    <row r="4" spans="1:9" ht="15.6" x14ac:dyDescent="0.3">
      <c r="A4" s="54"/>
      <c r="B4" s="54"/>
      <c r="C4" s="54"/>
      <c r="D4" s="54"/>
      <c r="E4" s="54"/>
    </row>
    <row r="5" spans="1:9" ht="17.399999999999999" x14ac:dyDescent="0.3">
      <c r="B5" s="55" t="s">
        <v>80</v>
      </c>
    </row>
    <row r="6" spans="1:9" ht="39.6" x14ac:dyDescent="0.3">
      <c r="A6" s="41" t="s">
        <v>37</v>
      </c>
      <c r="B6" s="41" t="s">
        <v>38</v>
      </c>
      <c r="C6" s="41" t="s">
        <v>39</v>
      </c>
      <c r="D6" s="41" t="s">
        <v>40</v>
      </c>
      <c r="E6" s="41" t="s">
        <v>41</v>
      </c>
    </row>
    <row r="7" spans="1:9" x14ac:dyDescent="0.3">
      <c r="A7" s="38" t="s">
        <v>42</v>
      </c>
      <c r="B7" s="39" t="s">
        <v>43</v>
      </c>
      <c r="C7" s="40">
        <v>0</v>
      </c>
      <c r="D7" s="40">
        <f>C34</f>
        <v>55417</v>
      </c>
      <c r="E7" s="40">
        <f>D34</f>
        <v>70603.200000000012</v>
      </c>
      <c r="G7" s="36"/>
    </row>
    <row r="8" spans="1:9" x14ac:dyDescent="0.3">
      <c r="A8" s="41" t="s">
        <v>44</v>
      </c>
      <c r="B8" s="42" t="s">
        <v>45</v>
      </c>
      <c r="C8" s="43">
        <f>C9+C10+C11+C12</f>
        <v>297940</v>
      </c>
      <c r="D8" s="43">
        <f>D9+D10+D11+D12</f>
        <v>189864</v>
      </c>
      <c r="E8" s="43">
        <f>E9+E10+E11+E12</f>
        <v>199357.2</v>
      </c>
      <c r="G8" s="36"/>
    </row>
    <row r="9" spans="1:9" x14ac:dyDescent="0.3">
      <c r="A9" s="44">
        <v>1</v>
      </c>
      <c r="B9" s="45" t="s">
        <v>46</v>
      </c>
      <c r="C9" s="46">
        <f>Vanzari!E12</f>
        <v>140640</v>
      </c>
      <c r="D9" s="46">
        <f>C9+(C9*35%)</f>
        <v>189864</v>
      </c>
      <c r="E9" s="46">
        <f>D9+(D9*5%)</f>
        <v>199357.2</v>
      </c>
      <c r="F9" s="36"/>
      <c r="G9" s="36"/>
      <c r="H9" s="36"/>
      <c r="I9" s="36"/>
    </row>
    <row r="10" spans="1:9" x14ac:dyDescent="0.3">
      <c r="A10" s="44">
        <v>2</v>
      </c>
      <c r="B10" s="45" t="s">
        <v>47</v>
      </c>
      <c r="C10" s="47">
        <v>0</v>
      </c>
      <c r="D10" s="47">
        <v>0</v>
      </c>
      <c r="E10" s="47">
        <v>0</v>
      </c>
      <c r="G10" s="36"/>
      <c r="H10" s="36"/>
    </row>
    <row r="11" spans="1:9" x14ac:dyDescent="0.3">
      <c r="A11" s="44">
        <v>3</v>
      </c>
      <c r="B11" s="45" t="s">
        <v>48</v>
      </c>
      <c r="C11" s="47">
        <v>200</v>
      </c>
      <c r="D11" s="47">
        <v>0</v>
      </c>
      <c r="E11" s="47">
        <v>0</v>
      </c>
      <c r="G11" s="12"/>
      <c r="H11" s="12"/>
    </row>
    <row r="12" spans="1:9" x14ac:dyDescent="0.3">
      <c r="A12" s="44" t="s">
        <v>49</v>
      </c>
      <c r="B12" s="48" t="s">
        <v>50</v>
      </c>
      <c r="C12" s="47">
        <f>'Plan de finantare a proiectului'!B15</f>
        <v>157100</v>
      </c>
      <c r="D12" s="46">
        <v>0</v>
      </c>
      <c r="E12" s="46">
        <v>0</v>
      </c>
      <c r="G12" s="12"/>
      <c r="H12" s="12"/>
    </row>
    <row r="13" spans="1:9" x14ac:dyDescent="0.3">
      <c r="A13" s="41"/>
      <c r="B13" s="42" t="s">
        <v>51</v>
      </c>
      <c r="C13" s="43">
        <f>C7+C8</f>
        <v>297940</v>
      </c>
      <c r="D13" s="43">
        <f>D7+D8</f>
        <v>245281</v>
      </c>
      <c r="E13" s="43">
        <f>E7+E8</f>
        <v>269960.40000000002</v>
      </c>
    </row>
    <row r="14" spans="1:9" x14ac:dyDescent="0.3">
      <c r="A14" s="41" t="s">
        <v>52</v>
      </c>
      <c r="B14" s="42" t="s">
        <v>53</v>
      </c>
      <c r="C14" s="43">
        <f>SUM(C15:C22)</f>
        <v>70500</v>
      </c>
      <c r="D14" s="43">
        <f>SUM(D15:D22)</f>
        <v>153900</v>
      </c>
      <c r="E14" s="43">
        <f>SUM(E15:E22)</f>
        <v>154475</v>
      </c>
      <c r="F14" s="36"/>
    </row>
    <row r="15" spans="1:9" ht="26.4" x14ac:dyDescent="0.3">
      <c r="A15" s="44">
        <v>1</v>
      </c>
      <c r="B15" s="49" t="s">
        <v>54</v>
      </c>
      <c r="C15" s="47">
        <v>10000</v>
      </c>
      <c r="D15" s="47">
        <f>(C15*0.15)+C15</f>
        <v>11500</v>
      </c>
      <c r="E15" s="47">
        <f>(D15*0.05)+D15</f>
        <v>12075</v>
      </c>
      <c r="G15" s="30"/>
      <c r="H15" s="30"/>
      <c r="I15" s="30"/>
    </row>
    <row r="16" spans="1:9" x14ac:dyDescent="0.3">
      <c r="A16" s="44">
        <v>2</v>
      </c>
      <c r="B16" s="50" t="s">
        <v>55</v>
      </c>
      <c r="C16" s="46">
        <v>0</v>
      </c>
      <c r="D16" s="47">
        <f>(Investitie!D11+Investitie!D12)*12</f>
        <v>62400</v>
      </c>
      <c r="E16" s="47">
        <f>(Investitie!D11+Investitie!D12)*12</f>
        <v>62400</v>
      </c>
      <c r="F16" s="59" t="s">
        <v>82</v>
      </c>
      <c r="G16" s="30"/>
      <c r="H16" s="30"/>
      <c r="I16" s="30"/>
    </row>
    <row r="17" spans="1:8" x14ac:dyDescent="0.3">
      <c r="A17" s="44">
        <v>3</v>
      </c>
      <c r="B17" s="50" t="s">
        <v>56</v>
      </c>
      <c r="C17" s="47">
        <v>0</v>
      </c>
      <c r="D17" s="47">
        <v>0</v>
      </c>
      <c r="E17" s="47">
        <v>0</v>
      </c>
    </row>
    <row r="18" spans="1:8" x14ac:dyDescent="0.3">
      <c r="A18" s="44">
        <v>4</v>
      </c>
      <c r="B18" s="45" t="s">
        <v>57</v>
      </c>
      <c r="C18" s="47">
        <f>1500*9</f>
        <v>13500</v>
      </c>
      <c r="D18" s="47">
        <f>1500*12</f>
        <v>18000</v>
      </c>
      <c r="E18" s="47">
        <f>1500*12</f>
        <v>18000</v>
      </c>
    </row>
    <row r="19" spans="1:8" ht="40.200000000000003" x14ac:dyDescent="0.3">
      <c r="A19" s="44">
        <v>5</v>
      </c>
      <c r="B19" s="45" t="s">
        <v>58</v>
      </c>
      <c r="C19" s="47">
        <f>5000*9</f>
        <v>45000</v>
      </c>
      <c r="D19" s="47">
        <f>5000*12</f>
        <v>60000</v>
      </c>
      <c r="E19" s="47">
        <f>5000*12</f>
        <v>60000</v>
      </c>
      <c r="G19" s="36"/>
    </row>
    <row r="20" spans="1:8" x14ac:dyDescent="0.3">
      <c r="A20" s="44">
        <v>6</v>
      </c>
      <c r="B20" s="45" t="s">
        <v>59</v>
      </c>
      <c r="C20" s="47">
        <v>0</v>
      </c>
      <c r="D20" s="47">
        <v>0</v>
      </c>
      <c r="E20" s="47">
        <v>0</v>
      </c>
    </row>
    <row r="21" spans="1:8" x14ac:dyDescent="0.3">
      <c r="A21" s="44">
        <v>7</v>
      </c>
      <c r="B21" s="45" t="s">
        <v>60</v>
      </c>
      <c r="C21" s="46">
        <v>1000</v>
      </c>
      <c r="D21" s="47">
        <v>1000</v>
      </c>
      <c r="E21" s="46">
        <v>1000</v>
      </c>
    </row>
    <row r="22" spans="1:8" x14ac:dyDescent="0.3">
      <c r="A22" s="44">
        <v>8</v>
      </c>
      <c r="B22" s="45" t="s">
        <v>61</v>
      </c>
      <c r="C22" s="47">
        <v>1000</v>
      </c>
      <c r="D22" s="47">
        <v>1000</v>
      </c>
      <c r="E22" s="47">
        <v>1000</v>
      </c>
    </row>
    <row r="23" spans="1:8" ht="27" x14ac:dyDescent="0.3">
      <c r="A23" s="41" t="s">
        <v>62</v>
      </c>
      <c r="B23" s="42" t="s">
        <v>63</v>
      </c>
      <c r="C23" s="51">
        <f>Investitie!G34+Investitie!H34</f>
        <v>178057</v>
      </c>
      <c r="D23" s="51">
        <v>0</v>
      </c>
      <c r="E23" s="47">
        <v>0</v>
      </c>
    </row>
    <row r="24" spans="1:8" x14ac:dyDescent="0.3">
      <c r="A24" s="41" t="s">
        <v>64</v>
      </c>
      <c r="B24" s="42" t="s">
        <v>81</v>
      </c>
      <c r="C24" s="43">
        <f>C25+C26</f>
        <v>0</v>
      </c>
      <c r="D24" s="43">
        <f>D25+D26</f>
        <v>0</v>
      </c>
      <c r="E24" s="43">
        <f>E25+E26</f>
        <v>0</v>
      </c>
    </row>
    <row r="25" spans="1:8" x14ac:dyDescent="0.3">
      <c r="A25" s="44"/>
      <c r="B25" s="45" t="s">
        <v>65</v>
      </c>
      <c r="C25" s="52">
        <f>[1]Credite!C3</f>
        <v>0</v>
      </c>
      <c r="D25" s="52">
        <v>0</v>
      </c>
      <c r="E25" s="52">
        <f>[1]Credite!E3</f>
        <v>0</v>
      </c>
    </row>
    <row r="26" spans="1:8" x14ac:dyDescent="0.3">
      <c r="A26" s="44"/>
      <c r="B26" s="45" t="s">
        <v>66</v>
      </c>
      <c r="C26" s="52">
        <v>0</v>
      </c>
      <c r="D26" s="52">
        <v>0</v>
      </c>
      <c r="E26" s="52">
        <v>0</v>
      </c>
      <c r="G26" s="36"/>
    </row>
    <row r="27" spans="1:8" x14ac:dyDescent="0.3">
      <c r="A27" s="41" t="s">
        <v>67</v>
      </c>
      <c r="B27" s="42" t="s">
        <v>68</v>
      </c>
      <c r="C27" s="43">
        <f>C28-C29+C30</f>
        <v>-6034.0000000000018</v>
      </c>
      <c r="D27" s="43">
        <f>D28-D29+D30</f>
        <v>20777.800000000003</v>
      </c>
      <c r="E27" s="43">
        <f>E28-E29+E30</f>
        <v>22567.190000000002</v>
      </c>
    </row>
    <row r="28" spans="1:8" x14ac:dyDescent="0.3">
      <c r="A28" s="44">
        <v>1</v>
      </c>
      <c r="B28" s="53" t="s">
        <v>69</v>
      </c>
      <c r="C28" s="46">
        <f>C9*0.19</f>
        <v>26721.599999999999</v>
      </c>
      <c r="D28" s="46">
        <f t="shared" ref="D28:E28" si="0">D9*0.19</f>
        <v>36074.160000000003</v>
      </c>
      <c r="E28" s="46">
        <f t="shared" si="0"/>
        <v>37877.868000000002</v>
      </c>
      <c r="G28" s="36"/>
    </row>
    <row r="29" spans="1:8" x14ac:dyDescent="0.3">
      <c r="A29" s="44">
        <v>2</v>
      </c>
      <c r="B29" s="53" t="s">
        <v>70</v>
      </c>
      <c r="C29" s="46">
        <f>Investitie!G34+((C15+C18+C19+C22)*0.19)</f>
        <v>34162</v>
      </c>
      <c r="D29" s="46">
        <f>((D15+D18+D19+D22)*0.19)</f>
        <v>17195</v>
      </c>
      <c r="E29" s="46">
        <f>((E15+E18+E19+E22)*0.19)</f>
        <v>17304.25</v>
      </c>
      <c r="H29" s="36"/>
    </row>
    <row r="30" spans="1:8" x14ac:dyDescent="0.3">
      <c r="A30" s="44">
        <v>3</v>
      </c>
      <c r="B30" s="45" t="s">
        <v>71</v>
      </c>
      <c r="C30" s="46">
        <f>C9*0.01</f>
        <v>1406.4</v>
      </c>
      <c r="D30" s="46">
        <f t="shared" ref="D30:E30" si="1">D9*0.01</f>
        <v>1898.64</v>
      </c>
      <c r="E30" s="46">
        <f t="shared" si="1"/>
        <v>1993.5720000000001</v>
      </c>
    </row>
    <row r="31" spans="1:8" x14ac:dyDescent="0.3">
      <c r="A31" s="56" t="s">
        <v>72</v>
      </c>
      <c r="B31" s="57" t="s">
        <v>73</v>
      </c>
      <c r="C31" s="58">
        <v>0</v>
      </c>
      <c r="D31" s="58">
        <v>0</v>
      </c>
      <c r="E31" s="58">
        <v>0</v>
      </c>
    </row>
    <row r="32" spans="1:8" x14ac:dyDescent="0.3">
      <c r="A32" s="41" t="s">
        <v>74</v>
      </c>
      <c r="B32" s="42" t="s">
        <v>75</v>
      </c>
      <c r="C32" s="43">
        <f>C14+C23+C24+C27+C31</f>
        <v>242523</v>
      </c>
      <c r="D32" s="43">
        <f t="shared" ref="D32:E32" si="2">D14+D23+D24+D27+D31</f>
        <v>174677.8</v>
      </c>
      <c r="E32" s="43">
        <f t="shared" si="2"/>
        <v>177042.19</v>
      </c>
    </row>
    <row r="33" spans="1:5" x14ac:dyDescent="0.3">
      <c r="A33" s="41" t="s">
        <v>76</v>
      </c>
      <c r="B33" s="42" t="s">
        <v>77</v>
      </c>
      <c r="C33" s="43">
        <f>C8-C32</f>
        <v>55417</v>
      </c>
      <c r="D33" s="43">
        <f>D8-D32</f>
        <v>15186.200000000012</v>
      </c>
      <c r="E33" s="43">
        <f>E8-E32</f>
        <v>22315.010000000009</v>
      </c>
    </row>
    <row r="34" spans="1:5" x14ac:dyDescent="0.3">
      <c r="A34" s="41" t="s">
        <v>78</v>
      </c>
      <c r="B34" s="42" t="s">
        <v>79</v>
      </c>
      <c r="C34" s="43">
        <f>C7+C33</f>
        <v>55417</v>
      </c>
      <c r="D34" s="43">
        <f>D7+D33</f>
        <v>70603.200000000012</v>
      </c>
      <c r="E34" s="43">
        <f>E7+E33</f>
        <v>92918.210000000021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5"/>
  <sheetViews>
    <sheetView workbookViewId="0">
      <selection activeCell="E22" sqref="E22"/>
    </sheetView>
  </sheetViews>
  <sheetFormatPr defaultRowHeight="14.4" x14ac:dyDescent="0.3"/>
  <cols>
    <col min="1" max="1" width="46.33203125" bestFit="1" customWidth="1"/>
    <col min="2" max="2" width="9.6640625" bestFit="1" customWidth="1"/>
    <col min="3" max="4" width="9.6640625" customWidth="1"/>
    <col min="5" max="5" width="14.5546875" bestFit="1" customWidth="1"/>
    <col min="6" max="6" width="23.6640625" bestFit="1" customWidth="1"/>
    <col min="7" max="10" width="10.109375" bestFit="1" customWidth="1"/>
    <col min="257" max="257" width="46.33203125" bestFit="1" customWidth="1"/>
    <col min="258" max="258" width="9.6640625" bestFit="1" customWidth="1"/>
    <col min="259" max="260" width="9.6640625" customWidth="1"/>
    <col min="261" max="261" width="14.5546875" bestFit="1" customWidth="1"/>
    <col min="262" max="262" width="23.6640625" bestFit="1" customWidth="1"/>
    <col min="263" max="266" width="10.109375" bestFit="1" customWidth="1"/>
    <col min="513" max="513" width="46.33203125" bestFit="1" customWidth="1"/>
    <col min="514" max="514" width="9.6640625" bestFit="1" customWidth="1"/>
    <col min="515" max="516" width="9.6640625" customWidth="1"/>
    <col min="517" max="517" width="14.5546875" bestFit="1" customWidth="1"/>
    <col min="518" max="518" width="23.6640625" bestFit="1" customWidth="1"/>
    <col min="519" max="522" width="10.109375" bestFit="1" customWidth="1"/>
    <col min="769" max="769" width="46.33203125" bestFit="1" customWidth="1"/>
    <col min="770" max="770" width="9.6640625" bestFit="1" customWidth="1"/>
    <col min="771" max="772" width="9.6640625" customWidth="1"/>
    <col min="773" max="773" width="14.5546875" bestFit="1" customWidth="1"/>
    <col min="774" max="774" width="23.6640625" bestFit="1" customWidth="1"/>
    <col min="775" max="778" width="10.109375" bestFit="1" customWidth="1"/>
    <col min="1025" max="1025" width="46.33203125" bestFit="1" customWidth="1"/>
    <col min="1026" max="1026" width="9.6640625" bestFit="1" customWidth="1"/>
    <col min="1027" max="1028" width="9.6640625" customWidth="1"/>
    <col min="1029" max="1029" width="14.5546875" bestFit="1" customWidth="1"/>
    <col min="1030" max="1030" width="23.6640625" bestFit="1" customWidth="1"/>
    <col min="1031" max="1034" width="10.109375" bestFit="1" customWidth="1"/>
    <col min="1281" max="1281" width="46.33203125" bestFit="1" customWidth="1"/>
    <col min="1282" max="1282" width="9.6640625" bestFit="1" customWidth="1"/>
    <col min="1283" max="1284" width="9.6640625" customWidth="1"/>
    <col min="1285" max="1285" width="14.5546875" bestFit="1" customWidth="1"/>
    <col min="1286" max="1286" width="23.6640625" bestFit="1" customWidth="1"/>
    <col min="1287" max="1290" width="10.109375" bestFit="1" customWidth="1"/>
    <col min="1537" max="1537" width="46.33203125" bestFit="1" customWidth="1"/>
    <col min="1538" max="1538" width="9.6640625" bestFit="1" customWidth="1"/>
    <col min="1539" max="1540" width="9.6640625" customWidth="1"/>
    <col min="1541" max="1541" width="14.5546875" bestFit="1" customWidth="1"/>
    <col min="1542" max="1542" width="23.6640625" bestFit="1" customWidth="1"/>
    <col min="1543" max="1546" width="10.109375" bestFit="1" customWidth="1"/>
    <col min="1793" max="1793" width="46.33203125" bestFit="1" customWidth="1"/>
    <col min="1794" max="1794" width="9.6640625" bestFit="1" customWidth="1"/>
    <col min="1795" max="1796" width="9.6640625" customWidth="1"/>
    <col min="1797" max="1797" width="14.5546875" bestFit="1" customWidth="1"/>
    <col min="1798" max="1798" width="23.6640625" bestFit="1" customWidth="1"/>
    <col min="1799" max="1802" width="10.109375" bestFit="1" customWidth="1"/>
    <col min="2049" max="2049" width="46.33203125" bestFit="1" customWidth="1"/>
    <col min="2050" max="2050" width="9.6640625" bestFit="1" customWidth="1"/>
    <col min="2051" max="2052" width="9.6640625" customWidth="1"/>
    <col min="2053" max="2053" width="14.5546875" bestFit="1" customWidth="1"/>
    <col min="2054" max="2054" width="23.6640625" bestFit="1" customWidth="1"/>
    <col min="2055" max="2058" width="10.109375" bestFit="1" customWidth="1"/>
    <col min="2305" max="2305" width="46.33203125" bestFit="1" customWidth="1"/>
    <col min="2306" max="2306" width="9.6640625" bestFit="1" customWidth="1"/>
    <col min="2307" max="2308" width="9.6640625" customWidth="1"/>
    <col min="2309" max="2309" width="14.5546875" bestFit="1" customWidth="1"/>
    <col min="2310" max="2310" width="23.6640625" bestFit="1" customWidth="1"/>
    <col min="2311" max="2314" width="10.109375" bestFit="1" customWidth="1"/>
    <col min="2561" max="2561" width="46.33203125" bestFit="1" customWidth="1"/>
    <col min="2562" max="2562" width="9.6640625" bestFit="1" customWidth="1"/>
    <col min="2563" max="2564" width="9.6640625" customWidth="1"/>
    <col min="2565" max="2565" width="14.5546875" bestFit="1" customWidth="1"/>
    <col min="2566" max="2566" width="23.6640625" bestFit="1" customWidth="1"/>
    <col min="2567" max="2570" width="10.109375" bestFit="1" customWidth="1"/>
    <col min="2817" max="2817" width="46.33203125" bestFit="1" customWidth="1"/>
    <col min="2818" max="2818" width="9.6640625" bestFit="1" customWidth="1"/>
    <col min="2819" max="2820" width="9.6640625" customWidth="1"/>
    <col min="2821" max="2821" width="14.5546875" bestFit="1" customWidth="1"/>
    <col min="2822" max="2822" width="23.6640625" bestFit="1" customWidth="1"/>
    <col min="2823" max="2826" width="10.109375" bestFit="1" customWidth="1"/>
    <col min="3073" max="3073" width="46.33203125" bestFit="1" customWidth="1"/>
    <col min="3074" max="3074" width="9.6640625" bestFit="1" customWidth="1"/>
    <col min="3075" max="3076" width="9.6640625" customWidth="1"/>
    <col min="3077" max="3077" width="14.5546875" bestFit="1" customWidth="1"/>
    <col min="3078" max="3078" width="23.6640625" bestFit="1" customWidth="1"/>
    <col min="3079" max="3082" width="10.109375" bestFit="1" customWidth="1"/>
    <col min="3329" max="3329" width="46.33203125" bestFit="1" customWidth="1"/>
    <col min="3330" max="3330" width="9.6640625" bestFit="1" customWidth="1"/>
    <col min="3331" max="3332" width="9.6640625" customWidth="1"/>
    <col min="3333" max="3333" width="14.5546875" bestFit="1" customWidth="1"/>
    <col min="3334" max="3334" width="23.6640625" bestFit="1" customWidth="1"/>
    <col min="3335" max="3338" width="10.109375" bestFit="1" customWidth="1"/>
    <col min="3585" max="3585" width="46.33203125" bestFit="1" customWidth="1"/>
    <col min="3586" max="3586" width="9.6640625" bestFit="1" customWidth="1"/>
    <col min="3587" max="3588" width="9.6640625" customWidth="1"/>
    <col min="3589" max="3589" width="14.5546875" bestFit="1" customWidth="1"/>
    <col min="3590" max="3590" width="23.6640625" bestFit="1" customWidth="1"/>
    <col min="3591" max="3594" width="10.109375" bestFit="1" customWidth="1"/>
    <col min="3841" max="3841" width="46.33203125" bestFit="1" customWidth="1"/>
    <col min="3842" max="3842" width="9.6640625" bestFit="1" customWidth="1"/>
    <col min="3843" max="3844" width="9.6640625" customWidth="1"/>
    <col min="3845" max="3845" width="14.5546875" bestFit="1" customWidth="1"/>
    <col min="3846" max="3846" width="23.6640625" bestFit="1" customWidth="1"/>
    <col min="3847" max="3850" width="10.109375" bestFit="1" customWidth="1"/>
    <col min="4097" max="4097" width="46.33203125" bestFit="1" customWidth="1"/>
    <col min="4098" max="4098" width="9.6640625" bestFit="1" customWidth="1"/>
    <col min="4099" max="4100" width="9.6640625" customWidth="1"/>
    <col min="4101" max="4101" width="14.5546875" bestFit="1" customWidth="1"/>
    <col min="4102" max="4102" width="23.6640625" bestFit="1" customWidth="1"/>
    <col min="4103" max="4106" width="10.109375" bestFit="1" customWidth="1"/>
    <col min="4353" max="4353" width="46.33203125" bestFit="1" customWidth="1"/>
    <col min="4354" max="4354" width="9.6640625" bestFit="1" customWidth="1"/>
    <col min="4355" max="4356" width="9.6640625" customWidth="1"/>
    <col min="4357" max="4357" width="14.5546875" bestFit="1" customWidth="1"/>
    <col min="4358" max="4358" width="23.6640625" bestFit="1" customWidth="1"/>
    <col min="4359" max="4362" width="10.109375" bestFit="1" customWidth="1"/>
    <col min="4609" max="4609" width="46.33203125" bestFit="1" customWidth="1"/>
    <col min="4610" max="4610" width="9.6640625" bestFit="1" customWidth="1"/>
    <col min="4611" max="4612" width="9.6640625" customWidth="1"/>
    <col min="4613" max="4613" width="14.5546875" bestFit="1" customWidth="1"/>
    <col min="4614" max="4614" width="23.6640625" bestFit="1" customWidth="1"/>
    <col min="4615" max="4618" width="10.109375" bestFit="1" customWidth="1"/>
    <col min="4865" max="4865" width="46.33203125" bestFit="1" customWidth="1"/>
    <col min="4866" max="4866" width="9.6640625" bestFit="1" customWidth="1"/>
    <col min="4867" max="4868" width="9.6640625" customWidth="1"/>
    <col min="4869" max="4869" width="14.5546875" bestFit="1" customWidth="1"/>
    <col min="4870" max="4870" width="23.6640625" bestFit="1" customWidth="1"/>
    <col min="4871" max="4874" width="10.109375" bestFit="1" customWidth="1"/>
    <col min="5121" max="5121" width="46.33203125" bestFit="1" customWidth="1"/>
    <col min="5122" max="5122" width="9.6640625" bestFit="1" customWidth="1"/>
    <col min="5123" max="5124" width="9.6640625" customWidth="1"/>
    <col min="5125" max="5125" width="14.5546875" bestFit="1" customWidth="1"/>
    <col min="5126" max="5126" width="23.6640625" bestFit="1" customWidth="1"/>
    <col min="5127" max="5130" width="10.109375" bestFit="1" customWidth="1"/>
    <col min="5377" max="5377" width="46.33203125" bestFit="1" customWidth="1"/>
    <col min="5378" max="5378" width="9.6640625" bestFit="1" customWidth="1"/>
    <col min="5379" max="5380" width="9.6640625" customWidth="1"/>
    <col min="5381" max="5381" width="14.5546875" bestFit="1" customWidth="1"/>
    <col min="5382" max="5382" width="23.6640625" bestFit="1" customWidth="1"/>
    <col min="5383" max="5386" width="10.109375" bestFit="1" customWidth="1"/>
    <col min="5633" max="5633" width="46.33203125" bestFit="1" customWidth="1"/>
    <col min="5634" max="5634" width="9.6640625" bestFit="1" customWidth="1"/>
    <col min="5635" max="5636" width="9.6640625" customWidth="1"/>
    <col min="5637" max="5637" width="14.5546875" bestFit="1" customWidth="1"/>
    <col min="5638" max="5638" width="23.6640625" bestFit="1" customWidth="1"/>
    <col min="5639" max="5642" width="10.109375" bestFit="1" customWidth="1"/>
    <col min="5889" max="5889" width="46.33203125" bestFit="1" customWidth="1"/>
    <col min="5890" max="5890" width="9.6640625" bestFit="1" customWidth="1"/>
    <col min="5891" max="5892" width="9.6640625" customWidth="1"/>
    <col min="5893" max="5893" width="14.5546875" bestFit="1" customWidth="1"/>
    <col min="5894" max="5894" width="23.6640625" bestFit="1" customWidth="1"/>
    <col min="5895" max="5898" width="10.109375" bestFit="1" customWidth="1"/>
    <col min="6145" max="6145" width="46.33203125" bestFit="1" customWidth="1"/>
    <col min="6146" max="6146" width="9.6640625" bestFit="1" customWidth="1"/>
    <col min="6147" max="6148" width="9.6640625" customWidth="1"/>
    <col min="6149" max="6149" width="14.5546875" bestFit="1" customWidth="1"/>
    <col min="6150" max="6150" width="23.6640625" bestFit="1" customWidth="1"/>
    <col min="6151" max="6154" width="10.109375" bestFit="1" customWidth="1"/>
    <col min="6401" max="6401" width="46.33203125" bestFit="1" customWidth="1"/>
    <col min="6402" max="6402" width="9.6640625" bestFit="1" customWidth="1"/>
    <col min="6403" max="6404" width="9.6640625" customWidth="1"/>
    <col min="6405" max="6405" width="14.5546875" bestFit="1" customWidth="1"/>
    <col min="6406" max="6406" width="23.6640625" bestFit="1" customWidth="1"/>
    <col min="6407" max="6410" width="10.109375" bestFit="1" customWidth="1"/>
    <col min="6657" max="6657" width="46.33203125" bestFit="1" customWidth="1"/>
    <col min="6658" max="6658" width="9.6640625" bestFit="1" customWidth="1"/>
    <col min="6659" max="6660" width="9.6640625" customWidth="1"/>
    <col min="6661" max="6661" width="14.5546875" bestFit="1" customWidth="1"/>
    <col min="6662" max="6662" width="23.6640625" bestFit="1" customWidth="1"/>
    <col min="6663" max="6666" width="10.109375" bestFit="1" customWidth="1"/>
    <col min="6913" max="6913" width="46.33203125" bestFit="1" customWidth="1"/>
    <col min="6914" max="6914" width="9.6640625" bestFit="1" customWidth="1"/>
    <col min="6915" max="6916" width="9.6640625" customWidth="1"/>
    <col min="6917" max="6917" width="14.5546875" bestFit="1" customWidth="1"/>
    <col min="6918" max="6918" width="23.6640625" bestFit="1" customWidth="1"/>
    <col min="6919" max="6922" width="10.109375" bestFit="1" customWidth="1"/>
    <col min="7169" max="7169" width="46.33203125" bestFit="1" customWidth="1"/>
    <col min="7170" max="7170" width="9.6640625" bestFit="1" customWidth="1"/>
    <col min="7171" max="7172" width="9.6640625" customWidth="1"/>
    <col min="7173" max="7173" width="14.5546875" bestFit="1" customWidth="1"/>
    <col min="7174" max="7174" width="23.6640625" bestFit="1" customWidth="1"/>
    <col min="7175" max="7178" width="10.109375" bestFit="1" customWidth="1"/>
    <col min="7425" max="7425" width="46.33203125" bestFit="1" customWidth="1"/>
    <col min="7426" max="7426" width="9.6640625" bestFit="1" customWidth="1"/>
    <col min="7427" max="7428" width="9.6640625" customWidth="1"/>
    <col min="7429" max="7429" width="14.5546875" bestFit="1" customWidth="1"/>
    <col min="7430" max="7430" width="23.6640625" bestFit="1" customWidth="1"/>
    <col min="7431" max="7434" width="10.109375" bestFit="1" customWidth="1"/>
    <col min="7681" max="7681" width="46.33203125" bestFit="1" customWidth="1"/>
    <col min="7682" max="7682" width="9.6640625" bestFit="1" customWidth="1"/>
    <col min="7683" max="7684" width="9.6640625" customWidth="1"/>
    <col min="7685" max="7685" width="14.5546875" bestFit="1" customWidth="1"/>
    <col min="7686" max="7686" width="23.6640625" bestFit="1" customWidth="1"/>
    <col min="7687" max="7690" width="10.109375" bestFit="1" customWidth="1"/>
    <col min="7937" max="7937" width="46.33203125" bestFit="1" customWidth="1"/>
    <col min="7938" max="7938" width="9.6640625" bestFit="1" customWidth="1"/>
    <col min="7939" max="7940" width="9.6640625" customWidth="1"/>
    <col min="7941" max="7941" width="14.5546875" bestFit="1" customWidth="1"/>
    <col min="7942" max="7942" width="23.6640625" bestFit="1" customWidth="1"/>
    <col min="7943" max="7946" width="10.109375" bestFit="1" customWidth="1"/>
    <col min="8193" max="8193" width="46.33203125" bestFit="1" customWidth="1"/>
    <col min="8194" max="8194" width="9.6640625" bestFit="1" customWidth="1"/>
    <col min="8195" max="8196" width="9.6640625" customWidth="1"/>
    <col min="8197" max="8197" width="14.5546875" bestFit="1" customWidth="1"/>
    <col min="8198" max="8198" width="23.6640625" bestFit="1" customWidth="1"/>
    <col min="8199" max="8202" width="10.109375" bestFit="1" customWidth="1"/>
    <col min="8449" max="8449" width="46.33203125" bestFit="1" customWidth="1"/>
    <col min="8450" max="8450" width="9.6640625" bestFit="1" customWidth="1"/>
    <col min="8451" max="8452" width="9.6640625" customWidth="1"/>
    <col min="8453" max="8453" width="14.5546875" bestFit="1" customWidth="1"/>
    <col min="8454" max="8454" width="23.6640625" bestFit="1" customWidth="1"/>
    <col min="8455" max="8458" width="10.109375" bestFit="1" customWidth="1"/>
    <col min="8705" max="8705" width="46.33203125" bestFit="1" customWidth="1"/>
    <col min="8706" max="8706" width="9.6640625" bestFit="1" customWidth="1"/>
    <col min="8707" max="8708" width="9.6640625" customWidth="1"/>
    <col min="8709" max="8709" width="14.5546875" bestFit="1" customWidth="1"/>
    <col min="8710" max="8710" width="23.6640625" bestFit="1" customWidth="1"/>
    <col min="8711" max="8714" width="10.109375" bestFit="1" customWidth="1"/>
    <col min="8961" max="8961" width="46.33203125" bestFit="1" customWidth="1"/>
    <col min="8962" max="8962" width="9.6640625" bestFit="1" customWidth="1"/>
    <col min="8963" max="8964" width="9.6640625" customWidth="1"/>
    <col min="8965" max="8965" width="14.5546875" bestFit="1" customWidth="1"/>
    <col min="8966" max="8966" width="23.6640625" bestFit="1" customWidth="1"/>
    <col min="8967" max="8970" width="10.109375" bestFit="1" customWidth="1"/>
    <col min="9217" max="9217" width="46.33203125" bestFit="1" customWidth="1"/>
    <col min="9218" max="9218" width="9.6640625" bestFit="1" customWidth="1"/>
    <col min="9219" max="9220" width="9.6640625" customWidth="1"/>
    <col min="9221" max="9221" width="14.5546875" bestFit="1" customWidth="1"/>
    <col min="9222" max="9222" width="23.6640625" bestFit="1" customWidth="1"/>
    <col min="9223" max="9226" width="10.109375" bestFit="1" customWidth="1"/>
    <col min="9473" max="9473" width="46.33203125" bestFit="1" customWidth="1"/>
    <col min="9474" max="9474" width="9.6640625" bestFit="1" customWidth="1"/>
    <col min="9475" max="9476" width="9.6640625" customWidth="1"/>
    <col min="9477" max="9477" width="14.5546875" bestFit="1" customWidth="1"/>
    <col min="9478" max="9478" width="23.6640625" bestFit="1" customWidth="1"/>
    <col min="9479" max="9482" width="10.109375" bestFit="1" customWidth="1"/>
    <col min="9729" max="9729" width="46.33203125" bestFit="1" customWidth="1"/>
    <col min="9730" max="9730" width="9.6640625" bestFit="1" customWidth="1"/>
    <col min="9731" max="9732" width="9.6640625" customWidth="1"/>
    <col min="9733" max="9733" width="14.5546875" bestFit="1" customWidth="1"/>
    <col min="9734" max="9734" width="23.6640625" bestFit="1" customWidth="1"/>
    <col min="9735" max="9738" width="10.109375" bestFit="1" customWidth="1"/>
    <col min="9985" max="9985" width="46.33203125" bestFit="1" customWidth="1"/>
    <col min="9986" max="9986" width="9.6640625" bestFit="1" customWidth="1"/>
    <col min="9987" max="9988" width="9.6640625" customWidth="1"/>
    <col min="9989" max="9989" width="14.5546875" bestFit="1" customWidth="1"/>
    <col min="9990" max="9990" width="23.6640625" bestFit="1" customWidth="1"/>
    <col min="9991" max="9994" width="10.109375" bestFit="1" customWidth="1"/>
    <col min="10241" max="10241" width="46.33203125" bestFit="1" customWidth="1"/>
    <col min="10242" max="10242" width="9.6640625" bestFit="1" customWidth="1"/>
    <col min="10243" max="10244" width="9.6640625" customWidth="1"/>
    <col min="10245" max="10245" width="14.5546875" bestFit="1" customWidth="1"/>
    <col min="10246" max="10246" width="23.6640625" bestFit="1" customWidth="1"/>
    <col min="10247" max="10250" width="10.109375" bestFit="1" customWidth="1"/>
    <col min="10497" max="10497" width="46.33203125" bestFit="1" customWidth="1"/>
    <col min="10498" max="10498" width="9.6640625" bestFit="1" customWidth="1"/>
    <col min="10499" max="10500" width="9.6640625" customWidth="1"/>
    <col min="10501" max="10501" width="14.5546875" bestFit="1" customWidth="1"/>
    <col min="10502" max="10502" width="23.6640625" bestFit="1" customWidth="1"/>
    <col min="10503" max="10506" width="10.109375" bestFit="1" customWidth="1"/>
    <col min="10753" max="10753" width="46.33203125" bestFit="1" customWidth="1"/>
    <col min="10754" max="10754" width="9.6640625" bestFit="1" customWidth="1"/>
    <col min="10755" max="10756" width="9.6640625" customWidth="1"/>
    <col min="10757" max="10757" width="14.5546875" bestFit="1" customWidth="1"/>
    <col min="10758" max="10758" width="23.6640625" bestFit="1" customWidth="1"/>
    <col min="10759" max="10762" width="10.109375" bestFit="1" customWidth="1"/>
    <col min="11009" max="11009" width="46.33203125" bestFit="1" customWidth="1"/>
    <col min="11010" max="11010" width="9.6640625" bestFit="1" customWidth="1"/>
    <col min="11011" max="11012" width="9.6640625" customWidth="1"/>
    <col min="11013" max="11013" width="14.5546875" bestFit="1" customWidth="1"/>
    <col min="11014" max="11014" width="23.6640625" bestFit="1" customWidth="1"/>
    <col min="11015" max="11018" width="10.109375" bestFit="1" customWidth="1"/>
    <col min="11265" max="11265" width="46.33203125" bestFit="1" customWidth="1"/>
    <col min="11266" max="11266" width="9.6640625" bestFit="1" customWidth="1"/>
    <col min="11267" max="11268" width="9.6640625" customWidth="1"/>
    <col min="11269" max="11269" width="14.5546875" bestFit="1" customWidth="1"/>
    <col min="11270" max="11270" width="23.6640625" bestFit="1" customWidth="1"/>
    <col min="11271" max="11274" width="10.109375" bestFit="1" customWidth="1"/>
    <col min="11521" max="11521" width="46.33203125" bestFit="1" customWidth="1"/>
    <col min="11522" max="11522" width="9.6640625" bestFit="1" customWidth="1"/>
    <col min="11523" max="11524" width="9.6640625" customWidth="1"/>
    <col min="11525" max="11525" width="14.5546875" bestFit="1" customWidth="1"/>
    <col min="11526" max="11526" width="23.6640625" bestFit="1" customWidth="1"/>
    <col min="11527" max="11530" width="10.109375" bestFit="1" customWidth="1"/>
    <col min="11777" max="11777" width="46.33203125" bestFit="1" customWidth="1"/>
    <col min="11778" max="11778" width="9.6640625" bestFit="1" customWidth="1"/>
    <col min="11779" max="11780" width="9.6640625" customWidth="1"/>
    <col min="11781" max="11781" width="14.5546875" bestFit="1" customWidth="1"/>
    <col min="11782" max="11782" width="23.6640625" bestFit="1" customWidth="1"/>
    <col min="11783" max="11786" width="10.109375" bestFit="1" customWidth="1"/>
    <col min="12033" max="12033" width="46.33203125" bestFit="1" customWidth="1"/>
    <col min="12034" max="12034" width="9.6640625" bestFit="1" customWidth="1"/>
    <col min="12035" max="12036" width="9.6640625" customWidth="1"/>
    <col min="12037" max="12037" width="14.5546875" bestFit="1" customWidth="1"/>
    <col min="12038" max="12038" width="23.6640625" bestFit="1" customWidth="1"/>
    <col min="12039" max="12042" width="10.109375" bestFit="1" customWidth="1"/>
    <col min="12289" max="12289" width="46.33203125" bestFit="1" customWidth="1"/>
    <col min="12290" max="12290" width="9.6640625" bestFit="1" customWidth="1"/>
    <col min="12291" max="12292" width="9.6640625" customWidth="1"/>
    <col min="12293" max="12293" width="14.5546875" bestFit="1" customWidth="1"/>
    <col min="12294" max="12294" width="23.6640625" bestFit="1" customWidth="1"/>
    <col min="12295" max="12298" width="10.109375" bestFit="1" customWidth="1"/>
    <col min="12545" max="12545" width="46.33203125" bestFit="1" customWidth="1"/>
    <col min="12546" max="12546" width="9.6640625" bestFit="1" customWidth="1"/>
    <col min="12547" max="12548" width="9.6640625" customWidth="1"/>
    <col min="12549" max="12549" width="14.5546875" bestFit="1" customWidth="1"/>
    <col min="12550" max="12550" width="23.6640625" bestFit="1" customWidth="1"/>
    <col min="12551" max="12554" width="10.109375" bestFit="1" customWidth="1"/>
    <col min="12801" max="12801" width="46.33203125" bestFit="1" customWidth="1"/>
    <col min="12802" max="12802" width="9.6640625" bestFit="1" customWidth="1"/>
    <col min="12803" max="12804" width="9.6640625" customWidth="1"/>
    <col min="12805" max="12805" width="14.5546875" bestFit="1" customWidth="1"/>
    <col min="12806" max="12806" width="23.6640625" bestFit="1" customWidth="1"/>
    <col min="12807" max="12810" width="10.109375" bestFit="1" customWidth="1"/>
    <col min="13057" max="13057" width="46.33203125" bestFit="1" customWidth="1"/>
    <col min="13058" max="13058" width="9.6640625" bestFit="1" customWidth="1"/>
    <col min="13059" max="13060" width="9.6640625" customWidth="1"/>
    <col min="13061" max="13061" width="14.5546875" bestFit="1" customWidth="1"/>
    <col min="13062" max="13062" width="23.6640625" bestFit="1" customWidth="1"/>
    <col min="13063" max="13066" width="10.109375" bestFit="1" customWidth="1"/>
    <col min="13313" max="13313" width="46.33203125" bestFit="1" customWidth="1"/>
    <col min="13314" max="13314" width="9.6640625" bestFit="1" customWidth="1"/>
    <col min="13315" max="13316" width="9.6640625" customWidth="1"/>
    <col min="13317" max="13317" width="14.5546875" bestFit="1" customWidth="1"/>
    <col min="13318" max="13318" width="23.6640625" bestFit="1" customWidth="1"/>
    <col min="13319" max="13322" width="10.109375" bestFit="1" customWidth="1"/>
    <col min="13569" max="13569" width="46.33203125" bestFit="1" customWidth="1"/>
    <col min="13570" max="13570" width="9.6640625" bestFit="1" customWidth="1"/>
    <col min="13571" max="13572" width="9.6640625" customWidth="1"/>
    <col min="13573" max="13573" width="14.5546875" bestFit="1" customWidth="1"/>
    <col min="13574" max="13574" width="23.6640625" bestFit="1" customWidth="1"/>
    <col min="13575" max="13578" width="10.109375" bestFit="1" customWidth="1"/>
    <col min="13825" max="13825" width="46.33203125" bestFit="1" customWidth="1"/>
    <col min="13826" max="13826" width="9.6640625" bestFit="1" customWidth="1"/>
    <col min="13827" max="13828" width="9.6640625" customWidth="1"/>
    <col min="13829" max="13829" width="14.5546875" bestFit="1" customWidth="1"/>
    <col min="13830" max="13830" width="23.6640625" bestFit="1" customWidth="1"/>
    <col min="13831" max="13834" width="10.109375" bestFit="1" customWidth="1"/>
    <col min="14081" max="14081" width="46.33203125" bestFit="1" customWidth="1"/>
    <col min="14082" max="14082" width="9.6640625" bestFit="1" customWidth="1"/>
    <col min="14083" max="14084" width="9.6640625" customWidth="1"/>
    <col min="14085" max="14085" width="14.5546875" bestFit="1" customWidth="1"/>
    <col min="14086" max="14086" width="23.6640625" bestFit="1" customWidth="1"/>
    <col min="14087" max="14090" width="10.109375" bestFit="1" customWidth="1"/>
    <col min="14337" max="14337" width="46.33203125" bestFit="1" customWidth="1"/>
    <col min="14338" max="14338" width="9.6640625" bestFit="1" customWidth="1"/>
    <col min="14339" max="14340" width="9.6640625" customWidth="1"/>
    <col min="14341" max="14341" width="14.5546875" bestFit="1" customWidth="1"/>
    <col min="14342" max="14342" width="23.6640625" bestFit="1" customWidth="1"/>
    <col min="14343" max="14346" width="10.109375" bestFit="1" customWidth="1"/>
    <col min="14593" max="14593" width="46.33203125" bestFit="1" customWidth="1"/>
    <col min="14594" max="14594" width="9.6640625" bestFit="1" customWidth="1"/>
    <col min="14595" max="14596" width="9.6640625" customWidth="1"/>
    <col min="14597" max="14597" width="14.5546875" bestFit="1" customWidth="1"/>
    <col min="14598" max="14598" width="23.6640625" bestFit="1" customWidth="1"/>
    <col min="14599" max="14602" width="10.109375" bestFit="1" customWidth="1"/>
    <col min="14849" max="14849" width="46.33203125" bestFit="1" customWidth="1"/>
    <col min="14850" max="14850" width="9.6640625" bestFit="1" customWidth="1"/>
    <col min="14851" max="14852" width="9.6640625" customWidth="1"/>
    <col min="14853" max="14853" width="14.5546875" bestFit="1" customWidth="1"/>
    <col min="14854" max="14854" width="23.6640625" bestFit="1" customWidth="1"/>
    <col min="14855" max="14858" width="10.109375" bestFit="1" customWidth="1"/>
    <col min="15105" max="15105" width="46.33203125" bestFit="1" customWidth="1"/>
    <col min="15106" max="15106" width="9.6640625" bestFit="1" customWidth="1"/>
    <col min="15107" max="15108" width="9.6640625" customWidth="1"/>
    <col min="15109" max="15109" width="14.5546875" bestFit="1" customWidth="1"/>
    <col min="15110" max="15110" width="23.6640625" bestFit="1" customWidth="1"/>
    <col min="15111" max="15114" width="10.109375" bestFit="1" customWidth="1"/>
    <col min="15361" max="15361" width="46.33203125" bestFit="1" customWidth="1"/>
    <col min="15362" max="15362" width="9.6640625" bestFit="1" customWidth="1"/>
    <col min="15363" max="15364" width="9.6640625" customWidth="1"/>
    <col min="15365" max="15365" width="14.5546875" bestFit="1" customWidth="1"/>
    <col min="15366" max="15366" width="23.6640625" bestFit="1" customWidth="1"/>
    <col min="15367" max="15370" width="10.109375" bestFit="1" customWidth="1"/>
    <col min="15617" max="15617" width="46.33203125" bestFit="1" customWidth="1"/>
    <col min="15618" max="15618" width="9.6640625" bestFit="1" customWidth="1"/>
    <col min="15619" max="15620" width="9.6640625" customWidth="1"/>
    <col min="15621" max="15621" width="14.5546875" bestFit="1" customWidth="1"/>
    <col min="15622" max="15622" width="23.6640625" bestFit="1" customWidth="1"/>
    <col min="15623" max="15626" width="10.109375" bestFit="1" customWidth="1"/>
    <col min="15873" max="15873" width="46.33203125" bestFit="1" customWidth="1"/>
    <col min="15874" max="15874" width="9.6640625" bestFit="1" customWidth="1"/>
    <col min="15875" max="15876" width="9.6640625" customWidth="1"/>
    <col min="15877" max="15877" width="14.5546875" bestFit="1" customWidth="1"/>
    <col min="15878" max="15878" width="23.6640625" bestFit="1" customWidth="1"/>
    <col min="15879" max="15882" width="10.109375" bestFit="1" customWidth="1"/>
    <col min="16129" max="16129" width="46.33203125" bestFit="1" customWidth="1"/>
    <col min="16130" max="16130" width="9.6640625" bestFit="1" customWidth="1"/>
    <col min="16131" max="16132" width="9.6640625" customWidth="1"/>
    <col min="16133" max="16133" width="14.5546875" bestFit="1" customWidth="1"/>
    <col min="16134" max="16134" width="23.6640625" bestFit="1" customWidth="1"/>
    <col min="16135" max="16138" width="10.109375" bestFit="1" customWidth="1"/>
  </cols>
  <sheetData>
    <row r="1" spans="1:10" x14ac:dyDescent="0.3">
      <c r="A1" s="24" t="s">
        <v>24</v>
      </c>
    </row>
    <row r="3" spans="1:10" ht="28.8" x14ac:dyDescent="0.3">
      <c r="A3" s="25" t="s">
        <v>25</v>
      </c>
      <c r="B3" s="26" t="s">
        <v>26</v>
      </c>
      <c r="C3" s="26" t="s">
        <v>27</v>
      </c>
      <c r="D3" s="26" t="s">
        <v>0</v>
      </c>
      <c r="E3" s="25" t="s">
        <v>28</v>
      </c>
      <c r="F3" s="27" t="s">
        <v>29</v>
      </c>
    </row>
    <row r="4" spans="1:10" x14ac:dyDescent="0.3">
      <c r="A4" s="16" t="s">
        <v>30</v>
      </c>
      <c r="B4" s="28">
        <v>1500</v>
      </c>
      <c r="C4" s="28" t="s">
        <v>31</v>
      </c>
      <c r="D4" s="28">
        <v>6</v>
      </c>
      <c r="E4" s="21">
        <f>B4*D4</f>
        <v>9000</v>
      </c>
      <c r="F4" s="29">
        <f>E4/E12</f>
        <v>6.3993174061433442E-2</v>
      </c>
      <c r="I4" s="12"/>
      <c r="J4" s="12"/>
    </row>
    <row r="5" spans="1:10" x14ac:dyDescent="0.3">
      <c r="A5" s="16" t="s">
        <v>32</v>
      </c>
      <c r="B5" s="28">
        <v>420</v>
      </c>
      <c r="C5" s="28" t="s">
        <v>31</v>
      </c>
      <c r="D5" s="28">
        <v>100</v>
      </c>
      <c r="E5" s="21">
        <f t="shared" ref="E5:E10" si="0">B5*D5</f>
        <v>42000</v>
      </c>
      <c r="F5" s="29">
        <f>E5/E12</f>
        <v>0.29863481228668942</v>
      </c>
      <c r="I5" s="30"/>
      <c r="J5" s="30"/>
    </row>
    <row r="6" spans="1:10" x14ac:dyDescent="0.3">
      <c r="A6" s="31" t="s">
        <v>33</v>
      </c>
      <c r="B6" s="28">
        <f>40*12</f>
        <v>480</v>
      </c>
      <c r="C6" s="28" t="s">
        <v>31</v>
      </c>
      <c r="D6" s="28">
        <v>25</v>
      </c>
      <c r="E6" s="21">
        <f t="shared" si="0"/>
        <v>12000</v>
      </c>
      <c r="F6" s="29">
        <f>E6/E12</f>
        <v>8.5324232081911269E-2</v>
      </c>
    </row>
    <row r="7" spans="1:10" x14ac:dyDescent="0.3">
      <c r="A7" s="31" t="s">
        <v>34</v>
      </c>
      <c r="B7" s="28">
        <f>10*12</f>
        <v>120</v>
      </c>
      <c r="C7" s="28" t="s">
        <v>31</v>
      </c>
      <c r="D7" s="28">
        <v>150</v>
      </c>
      <c r="E7" s="21">
        <f t="shared" si="0"/>
        <v>18000</v>
      </c>
      <c r="F7" s="29">
        <f>E7/E12</f>
        <v>0.12798634812286688</v>
      </c>
    </row>
    <row r="8" spans="1:10" x14ac:dyDescent="0.3">
      <c r="A8" s="32" t="s">
        <v>9</v>
      </c>
      <c r="B8" s="28">
        <f>40*20</f>
        <v>800</v>
      </c>
      <c r="C8" s="28" t="s">
        <v>31</v>
      </c>
      <c r="D8" s="28">
        <f>45</f>
        <v>45</v>
      </c>
      <c r="E8" s="21">
        <f t="shared" si="0"/>
        <v>36000</v>
      </c>
      <c r="F8" s="29">
        <f>E8/E12</f>
        <v>0.25597269624573377</v>
      </c>
    </row>
    <row r="9" spans="1:10" x14ac:dyDescent="0.3">
      <c r="A9" s="16" t="s">
        <v>35</v>
      </c>
      <c r="B9" s="28">
        <f>14*12</f>
        <v>168</v>
      </c>
      <c r="C9" s="28" t="s">
        <v>31</v>
      </c>
      <c r="D9" s="28">
        <v>25</v>
      </c>
      <c r="E9" s="21">
        <f t="shared" si="0"/>
        <v>4200</v>
      </c>
      <c r="F9" s="29">
        <f>E9/E12</f>
        <v>2.9863481228668942E-2</v>
      </c>
    </row>
    <row r="10" spans="1:10" x14ac:dyDescent="0.3">
      <c r="A10" s="16" t="s">
        <v>8</v>
      </c>
      <c r="B10" s="28">
        <f>40*15</f>
        <v>600</v>
      </c>
      <c r="C10" s="28" t="s">
        <v>31</v>
      </c>
      <c r="D10" s="28">
        <v>30</v>
      </c>
      <c r="E10" s="21">
        <f t="shared" si="0"/>
        <v>18000</v>
      </c>
      <c r="F10" s="29">
        <f>E10/E12</f>
        <v>0.12798634812286688</v>
      </c>
    </row>
    <row r="11" spans="1:10" x14ac:dyDescent="0.3">
      <c r="A11" s="16" t="s">
        <v>36</v>
      </c>
      <c r="B11" s="28">
        <f>32*15</f>
        <v>480</v>
      </c>
      <c r="C11" s="28" t="s">
        <v>31</v>
      </c>
      <c r="D11" s="28">
        <v>3</v>
      </c>
      <c r="E11" s="21">
        <f t="shared" ref="E11" si="1">B11*D11</f>
        <v>1440</v>
      </c>
      <c r="F11" s="29">
        <f>E11/E12</f>
        <v>1.0238907849829351E-2</v>
      </c>
    </row>
    <row r="12" spans="1:10" x14ac:dyDescent="0.3">
      <c r="A12" s="16"/>
      <c r="B12" s="28"/>
      <c r="C12" s="28"/>
      <c r="D12" s="28"/>
      <c r="E12" s="21">
        <f>SUM(E4:E11)</f>
        <v>140640</v>
      </c>
      <c r="F12" s="33">
        <f>SUM(F4:F11)</f>
        <v>0.99999999999999989</v>
      </c>
      <c r="G12" s="12"/>
      <c r="H12" s="12"/>
      <c r="I12" s="12"/>
      <c r="J12" s="12"/>
    </row>
    <row r="14" spans="1:10" x14ac:dyDescent="0.3">
      <c r="B14" s="34"/>
      <c r="C14" s="34"/>
      <c r="D14" s="34"/>
    </row>
    <row r="15" spans="1:10" x14ac:dyDescent="0.3">
      <c r="B15" s="35"/>
      <c r="C15" s="35"/>
      <c r="D15" s="35"/>
      <c r="I15" s="3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Investitie</vt:lpstr>
      <vt:lpstr>Plan de finantare a proiectului</vt:lpstr>
      <vt:lpstr>Cash - Flow neplatitor de TVA</vt:lpstr>
      <vt:lpstr>Cash - Flow platitor de TVA</vt:lpstr>
      <vt:lpstr>Vanzari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2018-06-11T08:52:43Z</dcterms:modified>
</cp:coreProperties>
</file>